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Jim Mathias\Desktop\XELA\XELA_Q42018\XELA_Q4_2018_FactSheet\"/>
    </mc:Choice>
  </mc:AlternateContent>
  <bookViews>
    <workbookView xWindow="0" yWindow="0" windowWidth="23426" windowHeight="10269" tabRatio="889"/>
  </bookViews>
  <sheets>
    <sheet name="Contents" sheetId="4" r:id="rId1"/>
    <sheet name="Disclaimer" sheetId="13" r:id="rId2"/>
    <sheet name="Balance Sheet" sheetId="11" r:id="rId3"/>
    <sheet name="Income Statement" sheetId="2" r:id="rId4"/>
    <sheet name="Cash Flows" sheetId="12" r:id="rId5"/>
    <sheet name="BasisProForma" sheetId="7" r:id="rId6"/>
    <sheet name="PF Income Statement" sheetId="5" r:id="rId7"/>
    <sheet name="PF EBITDA Reconciliation" sheetId="6" r:id="rId8"/>
    <sheet name="Savings" sheetId="8" r:id="rId9"/>
    <sheet name="EquitySecurities" sheetId="9" r:id="rId10"/>
    <sheet name="OutstandingDebtTax" sheetId="10" r:id="rId11"/>
  </sheets>
  <externalReferences>
    <externalReference r:id="rId12"/>
  </externalReferences>
  <definedNames>
    <definedName name="_xlnm.Print_Area" localSheetId="4">'Cash Flows'!$A$1:$A$64</definedName>
    <definedName name="_xlnm.Print_Area" localSheetId="3">'Income Statement'!$A$1:$A$27</definedName>
    <definedName name="_xlnm.Print_Titles" localSheetId="2">'Balance Sheet'!$A:$A,'Balance Sheet'!$1:$7</definedName>
    <definedName name="_xlnm.Print_Titles" localSheetId="4">'Cash Flows'!$A:$A,'Cash Flows'!$1:$7</definedName>
    <definedName name="_xlnm.Print_Titles" localSheetId="3">'Income Statement'!$A:$A,'Income Statement'!$1:$6</definedName>
  </definedNames>
  <calcPr calcId="152511"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24" i="6" l="1"/>
  <c r="X24" i="6"/>
  <c r="V24" i="6"/>
  <c r="Z23" i="6"/>
  <c r="X23" i="6"/>
  <c r="V23" i="6"/>
  <c r="X21" i="6"/>
  <c r="V21" i="6"/>
  <c r="Q21" i="6"/>
  <c r="N21" i="6"/>
  <c r="Z21" i="6" s="1"/>
  <c r="M21" i="6"/>
  <c r="L21" i="6"/>
  <c r="S21" i="6" s="1"/>
  <c r="Z20" i="6"/>
  <c r="X20" i="6"/>
  <c r="V20" i="6"/>
  <c r="Q20" i="6"/>
  <c r="N20" i="6"/>
  <c r="M20" i="6"/>
  <c r="L20" i="6"/>
  <c r="S20" i="6" s="1"/>
  <c r="X19" i="6"/>
  <c r="V19" i="6"/>
  <c r="Q19" i="6"/>
  <c r="N19" i="6"/>
  <c r="Z19" i="6" s="1"/>
  <c r="M19" i="6"/>
  <c r="L19" i="6"/>
  <c r="S19" i="6" s="1"/>
  <c r="X18" i="6"/>
  <c r="V18" i="6"/>
  <c r="Q18" i="6"/>
  <c r="N18" i="6"/>
  <c r="M18" i="6"/>
  <c r="L18" i="6"/>
  <c r="S18" i="6" s="1"/>
  <c r="X17" i="6"/>
  <c r="V17" i="6"/>
  <c r="Q17" i="6"/>
  <c r="N17" i="6"/>
  <c r="M17" i="6"/>
  <c r="L17" i="6"/>
  <c r="S17" i="6" s="1"/>
  <c r="X16" i="6"/>
  <c r="V16" i="6"/>
  <c r="Q16" i="6"/>
  <c r="N16" i="6"/>
  <c r="Z16" i="6" s="1"/>
  <c r="M16" i="6"/>
  <c r="L16" i="6"/>
  <c r="S16" i="6" s="1"/>
  <c r="X15" i="6"/>
  <c r="V15" i="6"/>
  <c r="Q15" i="6"/>
  <c r="N15" i="6"/>
  <c r="Z15" i="6" s="1"/>
  <c r="M15" i="6"/>
  <c r="L15" i="6"/>
  <c r="S15" i="6" s="1"/>
  <c r="X14" i="6"/>
  <c r="V14" i="6"/>
  <c r="Q14" i="6"/>
  <c r="N14" i="6"/>
  <c r="M14" i="6"/>
  <c r="L14" i="6"/>
  <c r="S14" i="6" s="1"/>
  <c r="K13" i="6"/>
  <c r="K22" i="6" s="1"/>
  <c r="J13" i="6"/>
  <c r="J22" i="6" s="1"/>
  <c r="I13" i="6"/>
  <c r="I22" i="6" s="1"/>
  <c r="H13" i="6"/>
  <c r="H22" i="6" s="1"/>
  <c r="G13" i="6"/>
  <c r="F13" i="6"/>
  <c r="F22" i="6" s="1"/>
  <c r="E13" i="6"/>
  <c r="E22" i="6" s="1"/>
  <c r="D13" i="6"/>
  <c r="D22" i="6" s="1"/>
  <c r="C13" i="6"/>
  <c r="X12" i="6"/>
  <c r="V12" i="6"/>
  <c r="Q12" i="6"/>
  <c r="N12" i="6"/>
  <c r="M12" i="6"/>
  <c r="L12" i="6"/>
  <c r="X11" i="6"/>
  <c r="V11" i="6"/>
  <c r="Q11" i="6"/>
  <c r="N11" i="6"/>
  <c r="M11" i="6"/>
  <c r="L11" i="6"/>
  <c r="X10" i="6"/>
  <c r="V10" i="6"/>
  <c r="Q10" i="6"/>
  <c r="N10" i="6"/>
  <c r="M10" i="6"/>
  <c r="L10" i="6"/>
  <c r="X8" i="6"/>
  <c r="V8" i="6"/>
  <c r="Q8" i="6"/>
  <c r="N8" i="6"/>
  <c r="N13" i="6" s="1"/>
  <c r="M8" i="6"/>
  <c r="L8" i="6"/>
  <c r="L10" i="5"/>
  <c r="M10" i="5"/>
  <c r="N10" i="5"/>
  <c r="R10" i="5"/>
  <c r="T10" i="5"/>
  <c r="L11" i="5"/>
  <c r="V11" i="5" s="1"/>
  <c r="M11" i="5"/>
  <c r="N11" i="5"/>
  <c r="R11" i="5"/>
  <c r="T11" i="5"/>
  <c r="L12" i="5"/>
  <c r="M12" i="5"/>
  <c r="N12" i="5"/>
  <c r="R12" i="5"/>
  <c r="T12" i="5"/>
  <c r="L13" i="5"/>
  <c r="M13" i="5"/>
  <c r="N13" i="5"/>
  <c r="N17" i="5" s="1"/>
  <c r="N18" i="5" s="1"/>
  <c r="R13" i="5"/>
  <c r="T13" i="5"/>
  <c r="L15" i="5"/>
  <c r="M15" i="5"/>
  <c r="N15" i="5"/>
  <c r="R15" i="5"/>
  <c r="T15" i="5"/>
  <c r="M17" i="5"/>
  <c r="M18" i="5" s="1"/>
  <c r="R17" i="5"/>
  <c r="T17" i="5"/>
  <c r="T18" i="5" s="1"/>
  <c r="R18" i="5"/>
  <c r="L20" i="5"/>
  <c r="L21" i="5" s="1"/>
  <c r="M20" i="5"/>
  <c r="N20" i="5"/>
  <c r="R20" i="5"/>
  <c r="T20" i="5"/>
  <c r="T21" i="5" s="1"/>
  <c r="N21" i="5"/>
  <c r="R21" i="5"/>
  <c r="L25" i="5"/>
  <c r="V25" i="5" s="1"/>
  <c r="M25" i="5"/>
  <c r="N25" i="5"/>
  <c r="N26" i="5" s="1"/>
  <c r="R25" i="5"/>
  <c r="T25" i="5"/>
  <c r="T26" i="5" s="1"/>
  <c r="R26" i="5"/>
  <c r="V30" i="5"/>
  <c r="T30" i="5"/>
  <c r="R30" i="5"/>
  <c r="R32" i="5" s="1"/>
  <c r="T32" i="5" l="1"/>
  <c r="L17" i="5"/>
  <c r="V12" i="5"/>
  <c r="Z8" i="6"/>
  <c r="Z11" i="6"/>
  <c r="V13" i="6"/>
  <c r="X13" i="6"/>
  <c r="Z14" i="6"/>
  <c r="Z18" i="6"/>
  <c r="M26" i="5"/>
  <c r="V20" i="5"/>
  <c r="M21" i="5"/>
  <c r="V15" i="5"/>
  <c r="V10" i="5"/>
  <c r="M13" i="6"/>
  <c r="M22" i="6" s="1"/>
  <c r="Q13" i="6"/>
  <c r="Z17" i="6"/>
  <c r="N22" i="6"/>
  <c r="Z10" i="6"/>
  <c r="Z12" i="6"/>
  <c r="L13" i="6"/>
  <c r="L22" i="6" s="1"/>
  <c r="C22" i="6"/>
  <c r="V22" i="6" s="1"/>
  <c r="V26" i="6" s="1"/>
  <c r="S12" i="6"/>
  <c r="S8" i="6"/>
  <c r="S11" i="6"/>
  <c r="G22" i="6"/>
  <c r="S10" i="6"/>
  <c r="V17" i="5"/>
  <c r="L18" i="5"/>
  <c r="V13" i="5"/>
  <c r="V21" i="5" s="1"/>
  <c r="V26" i="5"/>
  <c r="L26" i="5"/>
  <c r="Z22" i="6" l="1"/>
  <c r="Z26" i="6" s="1"/>
  <c r="S22" i="6"/>
  <c r="Q22" i="6"/>
  <c r="X22" i="6"/>
  <c r="X26" i="6" s="1"/>
  <c r="Z13" i="6"/>
  <c r="S13" i="6"/>
  <c r="V18" i="5"/>
  <c r="V32" i="5"/>
  <c r="M54" i="12" l="1"/>
  <c r="K54" i="12"/>
  <c r="I54" i="12"/>
  <c r="G54" i="12"/>
  <c r="E54" i="12"/>
  <c r="C54" i="12"/>
  <c r="M37" i="12"/>
  <c r="K37" i="12"/>
  <c r="I37" i="12"/>
  <c r="G37" i="12"/>
  <c r="E37" i="12"/>
  <c r="C37" i="12"/>
  <c r="M28" i="12"/>
  <c r="M56" i="12" s="1"/>
  <c r="M59" i="12" s="1"/>
  <c r="K28" i="12"/>
  <c r="K56" i="12" s="1"/>
  <c r="K59" i="12" s="1"/>
  <c r="I28" i="12"/>
  <c r="I56" i="12" s="1"/>
  <c r="I59" i="12" s="1"/>
  <c r="G28" i="12"/>
  <c r="E28" i="12"/>
  <c r="E56" i="12" s="1"/>
  <c r="E59" i="12" s="1"/>
  <c r="C28" i="12"/>
  <c r="C56" i="12" s="1"/>
  <c r="C59" i="12" s="1"/>
  <c r="Y14" i="2"/>
  <c r="Y20" i="2" s="1"/>
  <c r="Y22" i="2" s="1"/>
  <c r="Y25" i="2" s="1"/>
  <c r="V14" i="2"/>
  <c r="V20" i="2" s="1"/>
  <c r="V22" i="2" s="1"/>
  <c r="V25" i="2" s="1"/>
  <c r="S14" i="2"/>
  <c r="S20" i="2" s="1"/>
  <c r="S22" i="2" s="1"/>
  <c r="S25" i="2" s="1"/>
  <c r="P14" i="2"/>
  <c r="P20" i="2" s="1"/>
  <c r="P22" i="2" s="1"/>
  <c r="P25" i="2" s="1"/>
  <c r="M14" i="2"/>
  <c r="M20" i="2" s="1"/>
  <c r="M22" i="2" s="1"/>
  <c r="M25" i="2" s="1"/>
  <c r="J14" i="2"/>
  <c r="J20" i="2" s="1"/>
  <c r="J22" i="2" s="1"/>
  <c r="J25" i="2" s="1"/>
  <c r="G14" i="2"/>
  <c r="G20" i="2" s="1"/>
  <c r="G22" i="2" s="1"/>
  <c r="G25" i="2" s="1"/>
  <c r="D14" i="2"/>
  <c r="D20" i="2" s="1"/>
  <c r="D22" i="2" s="1"/>
  <c r="D25" i="2" s="1"/>
  <c r="N53" i="11"/>
  <c r="N54" i="11" s="1"/>
  <c r="L53" i="11"/>
  <c r="L54" i="11" s="1"/>
  <c r="J53" i="11"/>
  <c r="J54" i="11" s="1"/>
  <c r="H53" i="11"/>
  <c r="H54" i="11" s="1"/>
  <c r="F53" i="11"/>
  <c r="F54" i="11" s="1"/>
  <c r="D53" i="11"/>
  <c r="D54" i="11" s="1"/>
  <c r="N34" i="11"/>
  <c r="N41" i="11" s="1"/>
  <c r="L34" i="11"/>
  <c r="L41" i="11" s="1"/>
  <c r="J34" i="11"/>
  <c r="J41" i="11" s="1"/>
  <c r="H34" i="11"/>
  <c r="H41" i="11" s="1"/>
  <c r="D34" i="11"/>
  <c r="D41" i="11" s="1"/>
  <c r="F26" i="11"/>
  <c r="F34" i="11" s="1"/>
  <c r="F41" i="11" s="1"/>
  <c r="D26" i="11"/>
  <c r="F20" i="11"/>
  <c r="N14" i="11"/>
  <c r="N20" i="11" s="1"/>
  <c r="L14" i="11"/>
  <c r="L20" i="11" s="1"/>
  <c r="J14" i="11"/>
  <c r="J20" i="11" s="1"/>
  <c r="H14" i="11"/>
  <c r="H20" i="11" s="1"/>
  <c r="F14" i="11"/>
  <c r="D14" i="11"/>
  <c r="D20" i="11" s="1"/>
  <c r="H55" i="11" l="1"/>
  <c r="J55" i="11"/>
  <c r="D55" i="11"/>
  <c r="G56" i="12"/>
  <c r="G59" i="12" s="1"/>
  <c r="N55" i="11"/>
  <c r="F55" i="11"/>
  <c r="L55" i="11"/>
  <c r="N57" i="6" l="1"/>
  <c r="M57" i="6"/>
  <c r="L57" i="6"/>
  <c r="K57" i="6"/>
  <c r="J57" i="6"/>
  <c r="Z28" i="6"/>
  <c r="X28" i="6"/>
  <c r="V28" i="6"/>
  <c r="AD24" i="6" s="1"/>
  <c r="AF25" i="6"/>
  <c r="AF24" i="6"/>
  <c r="AE24" i="6"/>
  <c r="AE22" i="6"/>
  <c r="AD22" i="6"/>
  <c r="AD21" i="6"/>
  <c r="AF22" i="6"/>
  <c r="AF21" i="6"/>
  <c r="AE21" i="6"/>
  <c r="AE20" i="6"/>
  <c r="AF20" i="6"/>
  <c r="AD20" i="6"/>
  <c r="AE19" i="6"/>
  <c r="AD19" i="6"/>
  <c r="AF19" i="6"/>
  <c r="AE18" i="6"/>
  <c r="AF18" i="6"/>
  <c r="AD18" i="6"/>
  <c r="AE17" i="6"/>
  <c r="AF17" i="6"/>
  <c r="AD17" i="6"/>
  <c r="AE16" i="6"/>
  <c r="AF16" i="6"/>
  <c r="AD16" i="6"/>
  <c r="AE15" i="6"/>
  <c r="AD15" i="6"/>
  <c r="AF15" i="6"/>
  <c r="AE14" i="6"/>
  <c r="AF14" i="6"/>
  <c r="AD14" i="6"/>
  <c r="AE13" i="6"/>
  <c r="AF13" i="6"/>
  <c r="AD13" i="6"/>
  <c r="N43" i="6"/>
  <c r="N47" i="6" s="1"/>
  <c r="N54" i="6" s="1"/>
  <c r="M43" i="6"/>
  <c r="M47" i="6" s="1"/>
  <c r="M54" i="6" s="1"/>
  <c r="L43" i="6"/>
  <c r="L47" i="6" s="1"/>
  <c r="L54" i="6" s="1"/>
  <c r="J43" i="6"/>
  <c r="J47" i="6" s="1"/>
  <c r="J54" i="6" s="1"/>
  <c r="I43" i="6"/>
  <c r="I47" i="6" s="1"/>
  <c r="I54" i="6" s="1"/>
  <c r="H43" i="6"/>
  <c r="H47" i="6" s="1"/>
  <c r="H54" i="6" s="1"/>
  <c r="F43" i="6"/>
  <c r="F47" i="6" s="1"/>
  <c r="F54" i="6" s="1"/>
  <c r="E43" i="6"/>
  <c r="E47" i="6" s="1"/>
  <c r="E54" i="6" s="1"/>
  <c r="D43" i="6"/>
  <c r="D47" i="6" s="1"/>
  <c r="D54" i="6" s="1"/>
  <c r="AF12" i="6"/>
  <c r="AE12" i="6"/>
  <c r="AD12" i="6"/>
  <c r="AF11" i="6"/>
  <c r="AE11" i="6"/>
  <c r="AD11" i="6"/>
  <c r="AF10" i="6"/>
  <c r="AE10" i="6"/>
  <c r="AD10" i="6"/>
  <c r="AF8" i="6"/>
  <c r="AF23" i="6" s="1"/>
  <c r="AF26" i="6" s="1"/>
  <c r="AD8" i="6"/>
  <c r="AE8" i="6"/>
  <c r="AD23" i="6" l="1"/>
  <c r="AD26" i="6" s="1"/>
  <c r="AE23" i="6"/>
  <c r="AE26" i="6" s="1"/>
  <c r="C43" i="6" l="1"/>
  <c r="C47" i="6" s="1"/>
  <c r="C54" i="6" s="1"/>
  <c r="K43" i="6"/>
  <c r="K47" i="6" s="1"/>
  <c r="K54" i="6" s="1"/>
  <c r="Z30" i="6"/>
  <c r="Z37" i="6" s="1"/>
  <c r="G43" i="6"/>
  <c r="G47" i="6" s="1"/>
  <c r="G54" i="6" s="1"/>
  <c r="X30" i="6" l="1"/>
  <c r="X37" i="6" s="1"/>
  <c r="AE25" i="6"/>
  <c r="AD25" i="6"/>
  <c r="V30" i="6"/>
  <c r="V37" i="6" s="1"/>
</calcChain>
</file>

<file path=xl/sharedStrings.xml><?xml version="1.0" encoding="utf-8"?>
<sst xmlns="http://schemas.openxmlformats.org/spreadsheetml/2006/main" count="450" uniqueCount="294">
  <si>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</si>
  <si>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</si>
  <si>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</si>
  <si>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</si>
  <si>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</si>
  <si>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</si>
  <si>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</si>
  <si>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</si>
  <si>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</si>
  <si>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</si>
  <si>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</si>
  <si>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</si>
  <si>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</si>
  <si>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</si>
  <si>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Current portion of long-term debt</t>
  </si>
  <si>
    <t>Accounts payable</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</si>
  <si>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</si>
  <si>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</si>
  <si>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</si>
  <si>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</si>
  <si>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</si>
  <si>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</si>
  <si>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</si>
  <si>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</si>
  <si>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</si>
  <si>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</si>
  <si>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</si>
  <si>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</si>
  <si>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</si>
  <si>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</si>
  <si>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</si>
  <si>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</si>
  <si>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</si>
  <si>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</si>
  <si>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</si>
  <si>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</si>
  <si>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</si>
  <si>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</si>
  <si>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</si>
  <si>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</si>
  <si>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</si>
  <si>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</si>
  <si>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Intangible assets, net</t>
  </si>
  <si>
    <t>Property, plant and equipment, net</t>
  </si>
  <si>
    <t>Deferred income tax assets</t>
  </si>
  <si>
    <t>Other noncurrent assets</t>
  </si>
  <si>
    <t>Liabilities and Stockholders' Equity (Deficit)</t>
  </si>
  <si>
    <t>Related party payables</t>
  </si>
  <si>
    <t>Income tax payable</t>
  </si>
  <si>
    <t>Accrued liabilities</t>
  </si>
  <si>
    <t>Accrued compensation and benefits</t>
  </si>
  <si>
    <t>Customer deposits</t>
  </si>
  <si>
    <t>Deferred revenue</t>
  </si>
  <si>
    <t>Obligation for claim payment</t>
  </si>
  <si>
    <t>Current portion of capital lease obligations</t>
  </si>
  <si>
    <t>Long-term debt, net of current maturities</t>
  </si>
  <si>
    <t>Capital lease obligations, net of current maturities</t>
  </si>
  <si>
    <t>Pension liability</t>
  </si>
  <si>
    <t>Deferred income tax liabilities</t>
  </si>
  <si>
    <t>Long-term income tax liability</t>
  </si>
  <si>
    <t>Other long-term liabilities</t>
  </si>
  <si>
    <t>Commitments and Contingencies</t>
  </si>
  <si>
    <t>Common Stock</t>
  </si>
  <si>
    <t>Preferred Stock</t>
  </si>
  <si>
    <t xml:space="preserve">     Total current liabilities</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</si>
  <si>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</si>
  <si>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</si>
  <si>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</si>
  <si>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</si>
  <si>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</si>
  <si>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</si>
  <si>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</si>
  <si>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</si>
  <si>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</si>
  <si>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</si>
  <si>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</si>
  <si>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</si>
  <si>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</si>
  <si>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</si>
  <si>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Selling, general, and administrative expenses</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</si>
  <si>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</si>
  <si>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</si>
  <si>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</si>
  <si>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</si>
  <si>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</si>
  <si>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</si>
  <si>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</si>
  <si>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</si>
  <si>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</si>
  <si>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</si>
  <si>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</si>
  <si>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</si>
  <si>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Loss on extinguishment of debt</t>
  </si>
  <si>
    <t xml:space="preserve">  Sundry expense (income) , net</t>
  </si>
  <si>
    <t xml:space="preserve">  Other income,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</si>
  <si>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</si>
  <si>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</si>
  <si>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</si>
  <si>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</si>
  <si>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</si>
  <si>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Share-basd compensation expense</t>
  </si>
  <si>
    <t xml:space="preserve">  Foreign currency remeasurement</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</si>
  <si>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</si>
  <si>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</si>
  <si>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</si>
  <si>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</si>
  <si>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</si>
  <si>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</si>
  <si>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</si>
  <si>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 xml:space="preserve">      Net cash provided (used) by investing activities</t>
  </si>
  <si>
    <t>Cash flows from financing activities</t>
  </si>
  <si>
    <t xml:space="preserve">  Change in bank overdraft</t>
  </si>
  <si>
    <t xml:space="preserve">  Proceeds from financing obligations</t>
  </si>
  <si>
    <t xml:space="preserve">  Contribution from shareholders</t>
  </si>
  <si>
    <t xml:space="preserve">  Cash paid for equity issue costs</t>
  </si>
  <si>
    <t xml:space="preserve">  Borrowings from revolver and swing-line loan</t>
  </si>
  <si>
    <t xml:space="preserve">  Repayments from revolver and swing-line loan</t>
  </si>
  <si>
    <t xml:space="preserve">  Principal payments on long-term obligations</t>
  </si>
  <si>
    <t xml:space="preserve">  Effect of exchange rates on cash</t>
  </si>
  <si>
    <t xml:space="preserve">      Net cash provided (used) for financing activities</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</si>
  <si>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</si>
  <si>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</si>
  <si>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</si>
  <si>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</si>
  <si>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</si>
  <si>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</si>
  <si>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</si>
  <si>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Assets acquried through capital lease arrangements</t>
  </si>
  <si>
    <t>Leashold improvements funded by lessor</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</si>
  <si>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</si>
  <si>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</si>
  <si>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</si>
  <si>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</si>
  <si>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</si>
  <si>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(Gain) on sale of assets</t>
  </si>
  <si>
    <t xml:space="preserve">  Loss on sale of property, plant, and equipment</t>
  </si>
  <si>
    <t xml:space="preserve">  Proceeds from issuance of common and preferred stock</t>
  </si>
  <si>
    <t xml:space="preserve">  Cash received from Quinpario</t>
  </si>
  <si>
    <t xml:space="preserve">  Proceeds from new credit facility</t>
  </si>
  <si>
    <t xml:space="preserve">  Cash paid for debt issuance costs and debt discounts</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</si>
  <si>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</si>
  <si>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</si>
  <si>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</si>
  <si>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</si>
  <si>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</si>
  <si>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Provision (recovery) for doubtful accounts</t>
  </si>
  <si>
    <t xml:space="preserve">  Impairment of goodwill and other intangible assets</t>
  </si>
  <si>
    <t xml:space="preserve">  Deferred income tax benefit (expense)</t>
  </si>
  <si>
    <t xml:space="preserve">  Repurchases of common stock</t>
  </si>
  <si>
    <t xml:space="preserve">    Cash paid in acquisition, net of cash received</t>
  </si>
  <si>
    <t>Total accumulated other comprehensive loss</t>
  </si>
  <si>
    <t>  </t>
  </si>
  <si>
    <t>Exela Technologies</t>
  </si>
  <si>
    <t>Contents</t>
  </si>
  <si>
    <t>Balance Sheet</t>
  </si>
  <si>
    <t>Income Statement</t>
  </si>
  <si>
    <t>Cash Flow Statement</t>
  </si>
  <si>
    <t>($ in millions)</t>
  </si>
  <si>
    <t>Q1 2016</t>
  </si>
  <si>
    <t>Q2 2016</t>
  </si>
  <si>
    <t>Q3 2016</t>
  </si>
  <si>
    <t>Q4 2016</t>
  </si>
  <si>
    <t>Q1 2017</t>
  </si>
  <si>
    <t>Q2 2017</t>
  </si>
  <si>
    <t>Q3 2017</t>
  </si>
  <si>
    <t>Q4 2017</t>
  </si>
  <si>
    <t>Q1 2018</t>
  </si>
  <si>
    <t>Q2 2018</t>
  </si>
  <si>
    <t>Q3 2018</t>
  </si>
  <si>
    <t>Q4 2018</t>
  </si>
  <si>
    <t>FY 2016</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</si>
  <si>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</si>
  <si>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</si>
  <si>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</si>
  <si>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</si>
  <si>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</si>
  <si>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</si>
  <si>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</si>
  <si>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</si>
  <si>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</si>
  <si>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</si>
  <si>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</si>
  <si>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</si>
  <si>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</si>
  <si>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</si>
  <si>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1.</t>
  </si>
  <si>
    <t>Adjusted EBITDA is presented as the combined financial information derived from standalone quarterly SourceHOV and Novitex financial statements.</t>
  </si>
  <si>
    <t>A reconciliation of Adjusted EBITDA to Net Loss is included on page [4].</t>
  </si>
  <si>
    <t>2.</t>
  </si>
  <si>
    <t>Adjusted EBITDA Margin is defined as Adjusted EBITDA divided by Revenue.</t>
  </si>
  <si>
    <t>3.</t>
  </si>
  <si>
    <t xml:space="preserve">Further Adjusted EBITDA is presented after including standalone synergies at both SourceHOV and Novitex, and combination synergies added to the Adjusted EBITDA. </t>
  </si>
  <si>
    <t>A reconciliation of Further Adjusted EBITDA to Net Loss is included on page [4].</t>
  </si>
  <si>
    <t>4.</t>
  </si>
  <si>
    <t>Further Adjusted EBITDA Margin is defined as Further Adjusted EBITDA divided by Revenue.</t>
  </si>
  <si>
    <t>Net Loss to Further Adjusted EBITDA Reconciliation</t>
  </si>
  <si>
    <t>YTD'17</t>
  </si>
  <si>
    <t>YTD'18</t>
  </si>
  <si>
    <t>$1,450-$1,470</t>
  </si>
  <si>
    <t>Net Loss</t>
  </si>
  <si>
    <t xml:space="preserve">Taxes </t>
  </si>
  <si>
    <t>Taxes</t>
  </si>
  <si>
    <t xml:space="preserve">Interest expense </t>
  </si>
  <si>
    <t>Interest expense</t>
  </si>
  <si>
    <t xml:space="preserve">Depreciation and amortization </t>
  </si>
  <si>
    <t>EBITDA</t>
  </si>
  <si>
    <t>(Gain) / loss on extinguishment of debt</t>
  </si>
  <si>
    <t>Optimization and restructuring expenses</t>
  </si>
  <si>
    <t>Transaction and integration costs</t>
  </si>
  <si>
    <t>Non-cash charges</t>
  </si>
  <si>
    <t>New contract setup</t>
  </si>
  <si>
    <t>Oversight and management Fees</t>
  </si>
  <si>
    <r>
      <t>Oversight and management Fees</t>
    </r>
    <r>
      <rPr>
        <vertAlign val="superscript"/>
        <sz val="10"/>
        <color theme="1"/>
        <rFont val="Segoe UI"/>
        <family val="2"/>
      </rPr>
      <t>(1)</t>
    </r>
  </si>
  <si>
    <t>(Gain) / loss on derivative instruments</t>
  </si>
  <si>
    <t>Gain / (loss) on currency exchange</t>
  </si>
  <si>
    <t>Adjusted EBITDA</t>
  </si>
  <si>
    <t>Combined merger adjustments</t>
  </si>
  <si>
    <t>Further Adjusted EBITDA</t>
  </si>
  <si>
    <r>
      <t>Combined merger adjustments</t>
    </r>
    <r>
      <rPr>
        <vertAlign val="superscript"/>
        <sz val="10"/>
        <color theme="1"/>
        <rFont val="Segoe UI"/>
        <family val="2"/>
      </rPr>
      <t>(2)</t>
    </r>
  </si>
  <si>
    <t>(-) Capex</t>
  </si>
  <si>
    <t>Further Adjusted Free Cash Flow</t>
  </si>
  <si>
    <t>Capex</t>
  </si>
  <si>
    <r>
      <t>Further Adjusted Free Cash Flow</t>
    </r>
    <r>
      <rPr>
        <b/>
        <vertAlign val="superscript"/>
        <sz val="10"/>
        <color theme="1"/>
        <rFont val="Segoe UI"/>
        <family val="2"/>
      </rPr>
      <t>(3)</t>
    </r>
  </si>
  <si>
    <t xml:space="preserve">Notes: </t>
  </si>
  <si>
    <t xml:space="preserve">1. Oversight and management agreements with both sponsors were terminated on July 12, 2017. </t>
  </si>
  <si>
    <t>2. Combined merger adjustments include both standalone synergies and combination synergies.</t>
  </si>
  <si>
    <t>3. Defined as Further Adjusted EBITDA less total capital expenditures.</t>
  </si>
  <si>
    <t>Further Adjusted Free Cash Flow conversion rate</t>
  </si>
  <si>
    <t>Sheet</t>
  </si>
  <si>
    <t>Back</t>
  </si>
  <si>
    <t>Pro Forma EBITDA Reconciliation</t>
  </si>
  <si>
    <t>Note: Financial results for Pro Forma FY 2016 does not include the first nine months of contribution from the TransCentra acquisition which closed on September 28, 2016</t>
  </si>
  <si>
    <t>Note: Financial results for the three and twelve month periods ending December 31, 2017, are presented as if the Buseinss Combination had been consummated on January 1, 2016.</t>
  </si>
  <si>
    <t>(1) A reconciliation of Adjusted EIBTDA to Net Loss is included on page [x]</t>
  </si>
  <si>
    <t>(2) Adjusted EBITDA Margin is defined as Adjusted EBITDA divided by Revenue. A reconciliation of Adjsuted EBITDA to Net Loss is included on page [x]</t>
  </si>
  <si>
    <t>Pro Forma Revenue and Adjusted EBITDA</t>
  </si>
  <si>
    <t>(1) Oversight and management agreements with both sponsors were terminated on July 12, 2017</t>
  </si>
  <si>
    <t>(4) Further Adjusted EBITDA Margin is defined as Further Adjusted EBITDA divided by Revenue. A reconciliation of Further Adjsuted EBITDA to Net Loss is included on page [x]</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</si>
  <si>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</si>
  <si>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</si>
  <si>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</si>
  <si>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</si>
  <si>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</si>
  <si>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</si>
  <si>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</si>
  <si>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</si>
  <si>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</si>
  <si>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</si>
  <si>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 xml:space="preserve">(3) Further Adjusted EBITDA is presented after including standalone synergies at both SourceHOV and Novitex, and cominbation synergies added to the Adjusted EBITDA. </t>
  </si>
  <si>
    <t>A reconciliation of Further Adjusted EBITDA to Net Loss is included on page [x]</t>
  </si>
  <si>
    <t>(2) Combined merger adjustments include both standalone synergies and combination synergies.</t>
  </si>
  <si>
    <t>2. Warrants are presently exercisable and will expire at 5:00 p.m., New York time on July 12, 2022 if not earlier redeemed.</t>
  </si>
  <si>
    <t>3. If the last sale price of Exela Common Stock equals or exceeds $24.00 per share for any 20 trading days within a 30 trading day period Exela may, upon 30 days notice, redeem the outstanding warrants at a price of $0.01 per warrant.</t>
  </si>
  <si>
    <t xml:space="preserve">35.0 million public warrants outstanding (traded over the counter) </t>
  </si>
  <si>
    <t>1. Each warrant entitles its holder to purchase one-half of one share of Exela Common Stock at an exercise price of $11.50 per share.</t>
  </si>
  <si>
    <t>Exela executed a re-pricing on July 12, 2018, one year after the Business Combination was consummated on July 12, 2017:</t>
  </si>
  <si>
    <t xml:space="preserve">Post the repricing, the outstanding debt instruments are as follows
</t>
  </si>
  <si>
    <t xml:space="preserve">1. $350 million Term Loan Facility (issued in July 2017) with incremental tack-on of $30 million (issued in July 2018) – L+650 bps, July 2023 maturity, $2.4 million per quarter in mandatory amortization payable until September 2019 and $4.8 million per quarter in mandatory amortization thereafter. The outstanding principal on the Term Loan as of September 30, 2018 is $371.1 million.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</si>
  <si>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</si>
  <si>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</si>
  <si>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</si>
  <si>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</si>
  <si>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</si>
  <si>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Savings Summary</t>
  </si>
  <si>
    <t>Headcount</t>
  </si>
  <si>
    <t>Vendor</t>
  </si>
  <si>
    <t>Lease</t>
  </si>
  <si>
    <t>Total</t>
  </si>
  <si>
    <t>Q4 P&amp;L Impact</t>
  </si>
  <si>
    <t>2018FY P&amp;L Impact</t>
  </si>
  <si>
    <t>Remaining business combination</t>
  </si>
  <si>
    <t xml:space="preserve"> Purchases of property, plant, and equipment</t>
  </si>
  <si>
    <t xml:space="preserve">     Additions to internally developed software</t>
  </si>
  <si>
    <t xml:space="preserve"> Additions to outsourcing contract costs</t>
  </si>
  <si>
    <t xml:space="preserve">     Proceeds from sale of assets</t>
  </si>
  <si>
    <t xml:space="preserve"> Cash acquired in Quinpario reverse merger</t>
  </si>
  <si>
    <t xml:space="preserve">  Income tax (expense) benefit</t>
  </si>
  <si>
    <t>152,692,140 shares outstanding as of Decmeber 31, 2018 including the outstanding units (Common stock of 150,142,955 and Treasury stock of 2,549,185)</t>
  </si>
  <si>
    <t>3. $100 million Revolving Credit Facility – L+700 bps, July 2022 maturity, undrawn revolver fees – 50bps. As of December 31, 2018, the revolving credit facility remains undrawn with $20.6 million reserved for letters of credit.</t>
  </si>
  <si>
    <t xml:space="preserve">4,569,233 shares outstanding as of December 31, 2018; Conversion ratio into common stock is currently 1.2226. </t>
  </si>
  <si>
    <t>1. Exela paid $8 million of cash taxes for full year 2018 and $6 million of cash taxes for the full year 2017.</t>
  </si>
  <si>
    <t xml:space="preserve">2. As of December 31, 2018, Exela had $680 million of federal NOLs to offset the pre-tax income and approximately $317 million was available post section 382 limitations. </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</si>
  <si>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</si>
  <si>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</si>
  <si>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</si>
  <si>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Backlog is a measure of the estimated total dollar value of services expected to be delivered by Exela to its customers under existing contractual terms.  Backlog is considered a non-GAAP financial measure as defined by SEC Regulation G.  Estimates of future financial results are inherently unreliable. Our methodology for determining backlog may not be comparable to the methodologies used by others.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</si>
  <si>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r>
      <rPr>
        <b/>
        <i/>
        <sz val="9"/>
        <rFont val="Arial"/>
        <family val="2"/>
      </rPr>
      <t>Combined Financial Information</t>
    </r>
    <r>
      <rPr>
        <i/>
        <sz val="9"/>
        <rFont val="Arial"/>
        <family val="2"/>
      </rPr>
      <t xml:space="preserve">
This presentation includes unaudited historical financial information for 2016 and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2016, nor are they indicative of the future consolidated financial condition, results of operations or cash flows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</si>
  <si>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</si>
  <si>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</si>
  <si>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and closed on July 12, 2017 (including the related transactions, the “Business Combination”), future opportunities for the combined company, and other statements that are not historical facts such as our estimated backlog.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governmental laws, and regulations; competitive product and pricing activity; failure to realize the anticipated benefits of the Business Combination, or the Company’s backlog including as a result of a delay or difficulty in integrating the businesses of SourceHOV and Novitex or the inability to realize the expected amount and timing of cost savings and operating synergies of the Business Combination; and those factors discussed under the heading “Risk Factors” in Exela’s Annual Report on most recently filed Form 10-K filed with the Securities and Exchange Commission (“SEC”). In addition, forward-looking statements provide Exela’s expectations, plans or forecasts of future events and views as of the date of this communication. Exela anticipates that subsequent events and developments will cause Exela’s assessments to change. These forward-looking statements should not be relied upon as representing Exela’s assessments as of any date subsequent to the date of this presentation.</t>
    </r>
  </si>
  <si>
    <t>Combined Quarterly Information - Exela Technologies, Inc (unaudited)</t>
  </si>
  <si>
    <t>Combined Financial Information - Exela Technologies, Inc (unaudited)</t>
  </si>
  <si>
    <t>As of December 31, 2018, total shares outstanding were 155,729,299 which includes 5,586,344 shares for outstanding preferred shares on an as converted basis.</t>
  </si>
  <si>
    <r>
      <rPr>
        <b/>
        <i/>
        <sz val="9"/>
        <rFont val="Arial"/>
        <family val="2"/>
      </rPr>
      <t xml:space="preserve">Preliminary Results </t>
    </r>
    <r>
      <rPr>
        <i/>
        <sz val="9"/>
        <rFont val="Arial"/>
        <family val="2"/>
      </rPr>
      <t xml:space="preserve">
The financial results discussed herein are presented on a preliminary basis; final data will be included in Exela’s Annual Report on Form 10-K for the period ended December 31,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</si>
</sst>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quot;$&quot;#,##0.0_);[Red]\(&quot;$&quot;#,##0.0\)"/>
  </numFmts>
  <fonts count="160">
    <font>
      <sz val="10"/>
      <name val="Arial"/>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u/>
      <sz val="12"/>
      <color indexed="12"/>
      <name val="Segoe UI"/>
      <family val="2"/>
    </font>
    <font>
      <b/>
      <sz val="14"/>
      <name val="Segoe UI"/>
      <family val="2"/>
    </font>
    <font>
      <sz val="14"/>
      <name val="Segoe UI"/>
      <family val="2"/>
    </font>
    <font>
      <sz val="8"/>
      <name val="Segoe UI"/>
      <family val="2"/>
    </font>
    <font>
      <sz val="10"/>
      <color indexed="16"/>
      <name val="Segoe UI"/>
      <family val="2"/>
    </font>
    <font>
      <b/>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u/>
      <sz val="12"/>
      <color indexed="12"/>
      <name val="Arial"/>
      <family val="2"/>
    </font>
    <font>
      <sz val="11"/>
      <name val="Calibri"/>
      <family val="2"/>
    </font>
  </fonts>
  <fills count="4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s>
  <borders count="37">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thin">
        <color indexed="64"/>
      </left>
      <right/>
      <top/>
      <bottom/>
      <diagonal/>
    </border>
    <border>
      <left style="thin">
        <color indexed="64"/>
      </left>
      <right/>
      <top/>
      <bottom style="medium">
        <color indexed="64"/>
      </bottom>
      <diagonal/>
    </border>
  </borders>
  <cellStyleXfs count="2842">
    <xf numFmtId="0" fontId="0" fillId="0" borderId="0"/>
    <xf numFmtId="0" fontId="11" fillId="0" borderId="0"/>
    <xf numFmtId="0" fontId="11" fillId="0" borderId="0">
      <alignment horizontal="right"/>
    </xf>
    <xf numFmtId="168" fontId="11" fillId="2" borderId="0"/>
    <xf numFmtId="169" fontId="11" fillId="2" borderId="0"/>
    <xf numFmtId="170" fontId="11" fillId="2" borderId="0"/>
    <xf numFmtId="171" fontId="11" fillId="2" borderId="0">
      <alignment horizontal="right"/>
    </xf>
    <xf numFmtId="49" fontId="9" fillId="0" borderId="0"/>
    <xf numFmtId="49" fontId="9" fillId="0" borderId="0"/>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applyProtection="0">
      <alignment horizontal="left"/>
    </xf>
    <xf numFmtId="49" fontId="9" fillId="0" borderId="0"/>
    <xf numFmtId="0" fontId="12" fillId="0" borderId="0"/>
    <xf numFmtId="0" fontId="12" fillId="0" borderId="0"/>
    <xf numFmtId="0" fontId="7" fillId="0" borderId="0"/>
    <xf numFmtId="0" fontId="3" fillId="0" borderId="0"/>
    <xf numFmtId="0" fontId="100" fillId="0" borderId="0"/>
    <xf numFmtId="0" fontId="7" fillId="0" borderId="0"/>
    <xf numFmtId="0" fontId="101" fillId="0" borderId="0"/>
    <xf numFmtId="0" fontId="7" fillId="0" borderId="0"/>
    <xf numFmtId="0" fontId="12" fillId="0" borderId="0"/>
    <xf numFmtId="0" fontId="3" fillId="0" borderId="0"/>
    <xf numFmtId="0" fontId="100" fillId="0" borderId="0"/>
    <xf numFmtId="0" fontId="7" fillId="0" borderId="0"/>
    <xf numFmtId="0" fontId="101" fillId="0" borderId="0"/>
    <xf numFmtId="0" fontId="7" fillId="0" borderId="0"/>
    <xf numFmtId="0" fontId="7" fillId="0" borderId="0">
      <protection locked="0"/>
    </xf>
    <xf numFmtId="0" fontId="12" fillId="0" borderId="0"/>
    <xf numFmtId="0" fontId="7" fillId="0" borderId="0" applyNumberFormat="0" applyFill="0" applyBorder="0" applyAlignment="0" applyProtection="0"/>
    <xf numFmtId="0" fontId="7" fillId="0" borderId="0">
      <protection locked="0"/>
    </xf>
    <xf numFmtId="0" fontId="12" fillId="0" borderId="0"/>
    <xf numFmtId="0" fontId="3" fillId="0" borderId="0" applyNumberFormat="0" applyFill="0" applyBorder="0" applyAlignment="0" applyProtection="0"/>
    <xf numFmtId="0" fontId="100" fillId="0" borderId="0" applyNumberFormat="0" applyFill="0" applyBorder="0" applyAlignment="0" applyProtection="0"/>
    <xf numFmtId="0" fontId="7" fillId="0" borderId="0" applyNumberFormat="0" applyFill="0" applyBorder="0" applyAlignment="0" applyProtection="0"/>
    <xf numFmtId="0" fontId="101"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protection locked="0"/>
    </xf>
    <xf numFmtId="0" fontId="7" fillId="0" borderId="0"/>
    <xf numFmtId="0" fontId="7" fillId="0" borderId="0">
      <protection locked="0"/>
    </xf>
    <xf numFmtId="0" fontId="13" fillId="0" borderId="0"/>
    <xf numFmtId="0" fontId="12" fillId="0" borderId="0"/>
    <xf numFmtId="0" fontId="3" fillId="0" borderId="0"/>
    <xf numFmtId="0" fontId="100" fillId="0" borderId="0"/>
    <xf numFmtId="0" fontId="7" fillId="0" borderId="0"/>
    <xf numFmtId="0" fontId="101" fillId="0" borderId="0"/>
    <xf numFmtId="0" fontId="7" fillId="0" borderId="0"/>
    <xf numFmtId="0" fontId="12" fillId="0" borderId="0">
      <protection locked="0"/>
    </xf>
    <xf numFmtId="0" fontId="3" fillId="0" borderId="0"/>
    <xf numFmtId="0" fontId="100" fillId="0" borderId="0"/>
    <xf numFmtId="0" fontId="7" fillId="0" borderId="0"/>
    <xf numFmtId="0" fontId="101" fillId="0" borderId="0"/>
    <xf numFmtId="0" fontId="7" fillId="0" borderId="0"/>
    <xf numFmtId="0" fontId="12" fillId="0" borderId="0"/>
    <xf numFmtId="0" fontId="12" fillId="0" borderId="0"/>
    <xf numFmtId="0" fontId="12" fillId="0" borderId="0"/>
    <xf numFmtId="0" fontId="12" fillId="0" borderId="0"/>
    <xf numFmtId="0" fontId="12" fillId="0" borderId="0"/>
    <xf numFmtId="192" fontId="9" fillId="0" borderId="0" applyFill="0" applyBorder="0">
      <alignment horizontal="right"/>
    </xf>
    <xf numFmtId="193" fontId="9" fillId="0" borderId="0" applyFill="0" applyBorder="0">
      <alignment horizontal="right"/>
    </xf>
    <xf numFmtId="194" fontId="9" fillId="0" borderId="0" applyFill="0" applyBorder="0">
      <alignment horizontal="right"/>
    </xf>
    <xf numFmtId="195" fontId="9" fillId="0" borderId="0" applyFill="0" applyBorder="0">
      <alignment horizontal="right"/>
    </xf>
    <xf numFmtId="196" fontId="9" fillId="0" borderId="0" applyFill="0" applyBorder="0">
      <alignment horizontal="right"/>
    </xf>
    <xf numFmtId="197" fontId="9" fillId="0" borderId="0" applyFill="0" applyBorder="0">
      <alignment horizontal="right"/>
    </xf>
    <xf numFmtId="198" fontId="9" fillId="0" borderId="0" applyFill="0" applyBorder="0">
      <alignment horizontal="right"/>
    </xf>
    <xf numFmtId="199" fontId="14" fillId="0" borderId="0" applyFont="0" applyFill="0" applyBorder="0" applyAlignment="0" applyProtection="0"/>
    <xf numFmtId="199" fontId="12" fillId="0" borderId="0" applyFont="0" applyFill="0" applyBorder="0" applyAlignment="0" applyProtection="0"/>
    <xf numFmtId="200" fontId="14" fillId="0" borderId="0" applyFont="0" applyFill="0" applyBorder="0" applyAlignment="0" applyProtection="0"/>
    <xf numFmtId="200" fontId="12" fillId="0" borderId="0" applyFont="0" applyFill="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201" fontId="17" fillId="0" borderId="0"/>
    <xf numFmtId="0" fontId="18" fillId="2" borderId="0"/>
    <xf numFmtId="0" fontId="19" fillId="4" borderId="0" applyNumberFormat="0" applyBorder="0" applyAlignment="0" applyProtection="0"/>
    <xf numFmtId="0" fontId="20" fillId="21" borderId="0">
      <alignment vertical="center"/>
    </xf>
    <xf numFmtId="0" fontId="21" fillId="0" borderId="0" applyNumberFormat="0" applyFill="0" applyBorder="0" applyAlignment="0" applyProtection="0"/>
    <xf numFmtId="0" fontId="22" fillId="0" borderId="1" applyNumberFormat="0" applyFill="0" applyAlignment="0" applyProtection="0"/>
    <xf numFmtId="202" fontId="14" fillId="0" borderId="0" applyFont="0" applyFill="0" applyBorder="0" applyAlignment="0" applyProtection="0"/>
    <xf numFmtId="202" fontId="12" fillId="0" borderId="0" applyFont="0" applyFill="0" applyBorder="0" applyAlignment="0" applyProtection="0"/>
    <xf numFmtId="0" fontId="23" fillId="0" borderId="0"/>
    <xf numFmtId="0" fontId="24" fillId="0" borderId="0"/>
    <xf numFmtId="0" fontId="23" fillId="0" borderId="0"/>
    <xf numFmtId="0" fontId="24" fillId="0" borderId="0"/>
    <xf numFmtId="0" fontId="23"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4" fillId="0" borderId="0"/>
    <xf numFmtId="0" fontId="23" fillId="0" borderId="0"/>
    <xf numFmtId="0" fontId="25" fillId="22" borderId="0"/>
    <xf numFmtId="172" fontId="3" fillId="0" borderId="0" applyFill="0" applyBorder="0" applyAlignment="0"/>
    <xf numFmtId="172" fontId="100" fillId="0" borderId="0" applyFill="0" applyBorder="0" applyAlignment="0"/>
    <xf numFmtId="172" fontId="7" fillId="0" borderId="0" applyFill="0" applyBorder="0" applyAlignment="0"/>
    <xf numFmtId="172" fontId="101" fillId="0" borderId="0" applyFill="0" applyBorder="0" applyAlignment="0"/>
    <xf numFmtId="172" fontId="103" fillId="0" borderId="0" applyFill="0" applyBorder="0" applyAlignment="0"/>
    <xf numFmtId="0" fontId="25" fillId="22" borderId="0"/>
    <xf numFmtId="0" fontId="26" fillId="23" borderId="2" applyNumberFormat="0" applyAlignment="0" applyProtection="0"/>
    <xf numFmtId="0" fontId="27" fillId="24" borderId="3" applyNumberFormat="0" applyAlignment="0" applyProtection="0"/>
    <xf numFmtId="43" fontId="3" fillId="0" borderId="0" applyFont="0" applyFill="0" applyBorder="0" applyAlignment="0" applyProtection="0"/>
    <xf numFmtId="43" fontId="97" fillId="0" borderId="0" applyFont="0" applyFill="0" applyBorder="0" applyAlignment="0" applyProtection="0"/>
    <xf numFmtId="43" fontId="98" fillId="0" borderId="0" applyFont="0" applyFill="0" applyBorder="0" applyAlignment="0" applyProtection="0"/>
    <xf numFmtId="43" fontId="97" fillId="0" borderId="0" applyFont="0" applyFill="0" applyBorder="0" applyAlignment="0" applyProtection="0"/>
    <xf numFmtId="43" fontId="99" fillId="0" borderId="0" applyFont="0" applyFill="0" applyBorder="0" applyAlignment="0" applyProtection="0"/>
    <xf numFmtId="43" fontId="7" fillId="0" borderId="0" applyFont="0" applyFill="0" applyBorder="0" applyAlignment="0" applyProtection="0"/>
    <xf numFmtId="43" fontId="100" fillId="0" borderId="0" applyFont="0" applyFill="0" applyBorder="0" applyAlignment="0" applyProtection="0"/>
    <xf numFmtId="43" fontId="7" fillId="0" borderId="0" applyFont="0" applyFill="0" applyBorder="0" applyAlignment="0" applyProtection="0"/>
    <xf numFmtId="43" fontId="101" fillId="0" borderId="0" applyFont="0" applyFill="0" applyBorder="0" applyAlignment="0" applyProtection="0"/>
    <xf numFmtId="43" fontId="103" fillId="0" borderId="0" applyFont="0" applyFill="0" applyBorder="0" applyAlignment="0" applyProtection="0"/>
    <xf numFmtId="43" fontId="104" fillId="0" borderId="0" applyFont="0" applyFill="0" applyBorder="0" applyAlignment="0" applyProtection="0"/>
    <xf numFmtId="3" fontId="28" fillId="0" borderId="0" applyFont="0" applyFill="0" applyBorder="0" applyAlignment="0" applyProtection="0"/>
    <xf numFmtId="0" fontId="29" fillId="0" borderId="0"/>
    <xf numFmtId="0" fontId="30" fillId="0" borderId="0"/>
    <xf numFmtId="0" fontId="30" fillId="0" borderId="0"/>
    <xf numFmtId="0" fontId="30" fillId="0" borderId="0"/>
    <xf numFmtId="0" fontId="30" fillId="0" borderId="0"/>
    <xf numFmtId="0" fontId="30" fillId="0" borderId="0"/>
    <xf numFmtId="0" fontId="30" fillId="0" borderId="0"/>
    <xf numFmtId="3" fontId="31" fillId="0" borderId="0">
      <alignment horizontal="center"/>
    </xf>
    <xf numFmtId="0" fontId="32" fillId="0" borderId="0" applyNumberFormat="0" applyAlignment="0">
      <alignment horizontal="left"/>
    </xf>
    <xf numFmtId="0" fontId="30" fillId="0" borderId="0"/>
    <xf numFmtId="0" fontId="30" fillId="0" borderId="0"/>
    <xf numFmtId="0" fontId="30" fillId="0" borderId="0"/>
    <xf numFmtId="0" fontId="30" fillId="0" borderId="0"/>
    <xf numFmtId="0" fontId="30" fillId="0" borderId="0"/>
    <xf numFmtId="42" fontId="7" fillId="0" borderId="0">
      <alignment horizontal="right"/>
    </xf>
    <xf numFmtId="203" fontId="28" fillId="0" borderId="0" applyFont="0" applyFill="0" applyBorder="0" applyAlignment="0" applyProtection="0"/>
    <xf numFmtId="173" fontId="11" fillId="2" borderId="4">
      <alignment horizontal="right"/>
    </xf>
    <xf numFmtId="173" fontId="11" fillId="2" borderId="4">
      <alignment horizontal="right"/>
    </xf>
    <xf numFmtId="0" fontId="14" fillId="0" borderId="0" applyFont="0" applyFill="0" applyBorder="0" applyAlignment="0" applyProtection="0"/>
    <xf numFmtId="0" fontId="12" fillId="0" borderId="0" applyFont="0" applyFill="0" applyBorder="0" applyAlignment="0" applyProtection="0"/>
    <xf numFmtId="0" fontId="33" fillId="22" borderId="5">
      <alignment horizontal="left"/>
    </xf>
    <xf numFmtId="0" fontId="28"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204" fontId="18" fillId="0" borderId="0" applyFont="0" applyFill="0" applyBorder="0" applyAlignment="0" applyProtection="0"/>
    <xf numFmtId="205" fontId="33" fillId="22" borderId="0" applyFont="0" applyFill="0" applyBorder="0" applyAlignment="0" applyProtection="0">
      <alignment vertical="center"/>
    </xf>
    <xf numFmtId="0" fontId="34" fillId="25" borderId="0" applyNumberFormat="0" applyFill="0" applyAlignment="0" applyProtection="0">
      <alignment horizontal="centerContinuous" vertical="center"/>
    </xf>
    <xf numFmtId="43" fontId="3" fillId="0" borderId="0" applyFont="0" applyFill="0" applyBorder="0" applyAlignment="0" applyProtection="0"/>
    <xf numFmtId="0" fontId="35" fillId="0" borderId="0" applyNumberFormat="0" applyAlignment="0">
      <alignment horizontal="left"/>
    </xf>
    <xf numFmtId="174" fontId="11" fillId="0" borderId="0"/>
    <xf numFmtId="175" fontId="11" fillId="0" borderId="0"/>
    <xf numFmtId="176" fontId="11" fillId="0" borderId="0"/>
    <xf numFmtId="177" fontId="11" fillId="0" borderId="0"/>
    <xf numFmtId="174" fontId="11" fillId="26" borderId="0"/>
    <xf numFmtId="178" fontId="11" fillId="0" borderId="0"/>
    <xf numFmtId="179" fontId="11" fillId="0" borderId="0"/>
    <xf numFmtId="206" fontId="7" fillId="0" borderId="0" applyFont="0" applyFill="0" applyBorder="0" applyAlignment="0" applyProtection="0"/>
    <xf numFmtId="0" fontId="36" fillId="0" borderId="0" applyNumberFormat="0" applyFill="0" applyBorder="0" applyAlignment="0" applyProtection="0"/>
    <xf numFmtId="2" fontId="28" fillId="0" borderId="0" applyFont="0" applyFill="0" applyBorder="0" applyAlignment="0" applyProtection="0"/>
    <xf numFmtId="0" fontId="30" fillId="0" borderId="0"/>
    <xf numFmtId="0" fontId="30" fillId="0" borderId="0"/>
    <xf numFmtId="0" fontId="37" fillId="0" borderId="0"/>
    <xf numFmtId="175" fontId="11" fillId="0" borderId="6"/>
    <xf numFmtId="180" fontId="11" fillId="2" borderId="4">
      <alignment horizontal="right"/>
    </xf>
    <xf numFmtId="180" fontId="11" fillId="2" borderId="4">
      <alignment horizontal="right"/>
    </xf>
    <xf numFmtId="0" fontId="38" fillId="0" borderId="7" applyNumberFormat="0">
      <alignment horizontal="left" vertical="center" wrapText="1"/>
    </xf>
    <xf numFmtId="0" fontId="39" fillId="5" borderId="0" applyNumberFormat="0" applyBorder="0" applyAlignment="0" applyProtection="0"/>
    <xf numFmtId="38" fontId="40" fillId="2" borderId="0" applyNumberFormat="0" applyBorder="0" applyAlignment="0" applyProtection="0"/>
    <xf numFmtId="38" fontId="6" fillId="2" borderId="0" applyNumberFormat="0" applyBorder="0" applyAlignment="0" applyProtection="0"/>
    <xf numFmtId="0" fontId="41" fillId="0" borderId="0" applyProtection="0">
      <alignment horizontal="right" vertical="top"/>
    </xf>
    <xf numFmtId="0" fontId="42" fillId="0" borderId="8" applyNumberFormat="0" applyAlignment="0" applyProtection="0">
      <alignment horizontal="left" vertical="center"/>
    </xf>
    <xf numFmtId="0" fontId="42" fillId="0" borderId="9">
      <alignment horizontal="left" vertical="center"/>
    </xf>
    <xf numFmtId="0" fontId="43" fillId="0" borderId="0"/>
    <xf numFmtId="0" fontId="44" fillId="0" borderId="10" applyNumberFormat="0" applyFill="0" applyAlignment="0" applyProtection="0"/>
    <xf numFmtId="0" fontId="45" fillId="0" borderId="11" applyNumberFormat="0" applyFill="0" applyAlignment="0" applyProtection="0"/>
    <xf numFmtId="0" fontId="46" fillId="0" borderId="12" applyNumberFormat="0" applyFill="0" applyAlignment="0" applyProtection="0"/>
    <xf numFmtId="0" fontId="46" fillId="0" borderId="0" applyNumberFormat="0" applyFill="0" applyBorder="0" applyAlignment="0" applyProtection="0"/>
    <xf numFmtId="0" fontId="47" fillId="27" borderId="13">
      <alignment horizontal="center"/>
    </xf>
    <xf numFmtId="0" fontId="48" fillId="27" borderId="14" applyNumberFormat="0" applyFont="0" applyBorder="0" applyAlignment="0" applyProtection="0">
      <alignment horizontal="center"/>
    </xf>
    <xf numFmtId="0" fontId="4" fillId="0" borderId="0" applyNumberFormat="0" applyFill="0" applyBorder="0" applyAlignment="0" applyProtection="0">
      <alignment vertical="top"/>
      <protection locked="0"/>
    </xf>
    <xf numFmtId="0" fontId="49" fillId="8" borderId="2" applyNumberFormat="0" applyAlignment="0" applyProtection="0"/>
    <xf numFmtId="10" fontId="40" fillId="28" borderId="15" applyNumberFormat="0" applyBorder="0" applyAlignment="0" applyProtection="0"/>
    <xf numFmtId="10" fontId="6" fillId="28" borderId="15" applyNumberFormat="0" applyBorder="0" applyAlignment="0" applyProtection="0"/>
    <xf numFmtId="0" fontId="51" fillId="0" borderId="0" applyNumberFormat="0" applyFill="0" applyBorder="0" applyAlignment="0">
      <protection locked="0"/>
    </xf>
    <xf numFmtId="38" fontId="52" fillId="0" borderId="0"/>
    <xf numFmtId="38" fontId="53" fillId="0" borderId="0"/>
    <xf numFmtId="38" fontId="54" fillId="0" borderId="0"/>
    <xf numFmtId="38" fontId="55" fillId="0" borderId="0"/>
    <xf numFmtId="0" fontId="56" fillId="0" borderId="0"/>
    <xf numFmtId="0" fontId="56" fillId="0" borderId="0"/>
    <xf numFmtId="0" fontId="57" fillId="2" borderId="0"/>
    <xf numFmtId="0" fontId="58" fillId="0" borderId="16" applyNumberFormat="0" applyBorder="0" applyAlignment="0">
      <alignment wrapText="1"/>
    </xf>
    <xf numFmtId="0" fontId="59" fillId="0" borderId="17" applyNumberFormat="0" applyFill="0" applyAlignment="0" applyProtection="0"/>
    <xf numFmtId="0" fontId="47" fillId="0" borderId="0" applyNumberFormat="0" applyFont="0" applyFill="0" applyBorder="0" applyAlignment="0">
      <alignment vertical="center"/>
    </xf>
    <xf numFmtId="181" fontId="11" fillId="0" borderId="0">
      <alignment horizontal="right"/>
    </xf>
    <xf numFmtId="182" fontId="11" fillId="0" borderId="0">
      <alignment horizontal="right"/>
    </xf>
    <xf numFmtId="0" fontId="60" fillId="29" borderId="18">
      <protection locked="0"/>
    </xf>
    <xf numFmtId="0" fontId="50" fillId="0" borderId="0" applyNumberFormat="0" applyFill="0" applyBorder="0" applyAlignment="0" applyProtection="0"/>
    <xf numFmtId="0" fontId="9" fillId="0" borderId="0" applyNumberFormat="0" applyFill="0" applyBorder="0" applyAlignment="0" applyProtection="0"/>
    <xf numFmtId="0" fontId="50" fillId="0" borderId="0" applyNumberFormat="0" applyFill="0" applyBorder="0" applyAlignment="0" applyProtection="0"/>
    <xf numFmtId="0" fontId="9" fillId="0" borderId="0" applyNumberFormat="0" applyFill="0" applyBorder="0" applyAlignment="0" applyProtection="0"/>
    <xf numFmtId="0" fontId="61" fillId="0" borderId="0" applyNumberFormat="0" applyFill="0" applyBorder="0" applyAlignment="0" applyProtection="0"/>
    <xf numFmtId="183" fontId="11" fillId="0" borderId="0">
      <alignment horizontal="right"/>
    </xf>
    <xf numFmtId="0" fontId="62" fillId="30" borderId="0" applyNumberFormat="0" applyBorder="0" applyAlignment="0" applyProtection="0"/>
    <xf numFmtId="0" fontId="57" fillId="2" borderId="0"/>
    <xf numFmtId="37" fontId="63" fillId="0" borderId="0"/>
    <xf numFmtId="0" fontId="3" fillId="0" borderId="0"/>
    <xf numFmtId="0" fontId="100" fillId="0" borderId="0"/>
    <xf numFmtId="0" fontId="7" fillId="0" borderId="0"/>
    <xf numFmtId="0" fontId="101" fillId="0" borderId="0"/>
    <xf numFmtId="0" fontId="64" fillId="0" borderId="0"/>
    <xf numFmtId="184" fontId="3" fillId="0" borderId="0"/>
    <xf numFmtId="184" fontId="100" fillId="0" borderId="0"/>
    <xf numFmtId="184" fontId="7" fillId="0" borderId="0"/>
    <xf numFmtId="184" fontId="101" fillId="0" borderId="0"/>
    <xf numFmtId="184" fontId="103" fillId="0" borderId="0"/>
    <xf numFmtId="0" fontId="7"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7" fillId="0" borderId="0"/>
    <xf numFmtId="0" fontId="3" fillId="31" borderId="19" applyNumberFormat="0" applyFont="0" applyAlignment="0" applyProtection="0"/>
    <xf numFmtId="0" fontId="100" fillId="31" borderId="19" applyNumberFormat="0" applyFont="0" applyAlignment="0" applyProtection="0"/>
    <xf numFmtId="0" fontId="7" fillId="31" borderId="19" applyNumberFormat="0" applyFont="0" applyAlignment="0" applyProtection="0"/>
    <xf numFmtId="0" fontId="101" fillId="31" borderId="19" applyNumberFormat="0" applyFont="0" applyAlignment="0" applyProtection="0"/>
    <xf numFmtId="207" fontId="56" fillId="0" borderId="0" applyFill="0" applyBorder="0" applyAlignment="0" applyProtection="0"/>
    <xf numFmtId="0" fontId="65" fillId="23" borderId="20" applyNumberFormat="0" applyAlignment="0" applyProtection="0"/>
    <xf numFmtId="40" fontId="66" fillId="27" borderId="0">
      <alignment horizontal="right"/>
    </xf>
    <xf numFmtId="0" fontId="67" fillId="27" borderId="0">
      <alignment horizontal="right"/>
    </xf>
    <xf numFmtId="0" fontId="68" fillId="27" borderId="4"/>
    <xf numFmtId="0" fontId="12" fillId="32" borderId="0" applyNumberFormat="0" applyFont="0" applyBorder="0" applyAlignment="0"/>
    <xf numFmtId="0" fontId="69" fillId="0" borderId="0" applyProtection="0">
      <alignment horizontal="left"/>
    </xf>
    <xf numFmtId="185" fontId="11" fillId="0" borderId="0"/>
    <xf numFmtId="186" fontId="11" fillId="0" borderId="0"/>
    <xf numFmtId="0" fontId="30" fillId="0" borderId="0"/>
    <xf numFmtId="0" fontId="30" fillId="0" borderId="0"/>
    <xf numFmtId="0" fontId="30" fillId="0" borderId="0"/>
    <xf numFmtId="9" fontId="3" fillId="0" borderId="0" applyFont="0" applyFill="0" applyBorder="0" applyAlignment="0" applyProtection="0"/>
    <xf numFmtId="10" fontId="3" fillId="0" borderId="0" applyFont="0" applyFill="0" applyBorder="0" applyAlignment="0" applyProtection="0"/>
    <xf numFmtId="10" fontId="100" fillId="0" borderId="0" applyFont="0" applyFill="0" applyBorder="0" applyAlignment="0" applyProtection="0"/>
    <xf numFmtId="10" fontId="7" fillId="0" borderId="0" applyFont="0" applyFill="0" applyBorder="0" applyAlignment="0" applyProtection="0"/>
    <xf numFmtId="10" fontId="101" fillId="0" borderId="0" applyFont="0" applyFill="0" applyBorder="0" applyAlignment="0" applyProtection="0"/>
    <xf numFmtId="10" fontId="103" fillId="0" borderId="0" applyFont="0" applyFill="0" applyBorder="0" applyAlignment="0" applyProtection="0"/>
    <xf numFmtId="9" fontId="100" fillId="0" borderId="0" applyFont="0" applyFill="0" applyBorder="0" applyAlignment="0" applyProtection="0"/>
    <xf numFmtId="9" fontId="7" fillId="0" borderId="0" applyFont="0" applyFill="0" applyBorder="0" applyAlignment="0" applyProtection="0"/>
    <xf numFmtId="9" fontId="100" fillId="0" borderId="0" applyFont="0" applyFill="0" applyBorder="0" applyAlignment="0" applyProtection="0"/>
    <xf numFmtId="9" fontId="7" fillId="0" borderId="0" applyFont="0" applyFill="0" applyBorder="0" applyAlignment="0" applyProtection="0"/>
    <xf numFmtId="9" fontId="101" fillId="0" borderId="0" applyFont="0" applyFill="0" applyBorder="0" applyAlignment="0" applyProtection="0"/>
    <xf numFmtId="9" fontId="102" fillId="0" borderId="0" applyFont="0" applyFill="0" applyBorder="0" applyAlignment="0" applyProtection="0"/>
    <xf numFmtId="9" fontId="103"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7" fillId="0" borderId="0" applyFont="0" applyFill="0" applyBorder="0" applyAlignment="0" applyProtection="0"/>
    <xf numFmtId="9" fontId="98" fillId="0" borderId="0" applyFont="0" applyFill="0" applyBorder="0" applyAlignment="0" applyProtection="0"/>
    <xf numFmtId="9" fontId="97" fillId="0" borderId="0" applyFont="0" applyFill="0" applyBorder="0" applyAlignment="0" applyProtection="0"/>
    <xf numFmtId="9" fontId="100" fillId="0" borderId="0" applyFont="0" applyFill="0" applyBorder="0" applyAlignment="0" applyProtection="0"/>
    <xf numFmtId="9" fontId="7" fillId="0" borderId="0" applyFont="0" applyFill="0" applyBorder="0" applyAlignment="0" applyProtection="0"/>
    <xf numFmtId="187" fontId="11" fillId="0" borderId="0">
      <alignment horizontal="right"/>
    </xf>
    <xf numFmtId="0" fontId="70" fillId="0" borderId="0" applyNumberFormat="0" applyFont="0" applyFill="0" applyBorder="0" applyAlignment="0" applyProtection="0">
      <alignment horizontal="left"/>
    </xf>
    <xf numFmtId="15" fontId="70" fillId="0" borderId="0" applyFont="0" applyFill="0" applyBorder="0" applyAlignment="0" applyProtection="0"/>
    <xf numFmtId="4" fontId="70" fillId="0" borderId="0" applyFont="0" applyFill="0" applyBorder="0" applyAlignment="0" applyProtection="0"/>
    <xf numFmtId="0" fontId="71" fillId="0" borderId="21">
      <alignment horizontal="center"/>
    </xf>
    <xf numFmtId="188" fontId="11" fillId="2" borderId="0"/>
    <xf numFmtId="188" fontId="11" fillId="2" borderId="0"/>
    <xf numFmtId="0" fontId="72" fillId="0" borderId="0">
      <alignment horizontal="center"/>
    </xf>
    <xf numFmtId="0" fontId="11" fillId="0" borderId="1">
      <alignment horizontal="centerContinuous"/>
    </xf>
    <xf numFmtId="189" fontId="11" fillId="2" borderId="0">
      <alignment horizontal="right"/>
    </xf>
    <xf numFmtId="190" fontId="11" fillId="2" borderId="4">
      <alignment horizontal="right"/>
    </xf>
    <xf numFmtId="0" fontId="33" fillId="2" borderId="0"/>
    <xf numFmtId="0" fontId="33" fillId="22" borderId="0"/>
    <xf numFmtId="0" fontId="73" fillId="33" borderId="22" applyNumberFormat="0" applyBorder="0" applyAlignment="0">
      <alignment horizontal="center"/>
    </xf>
    <xf numFmtId="0" fontId="25" fillId="34" borderId="0"/>
    <xf numFmtId="191" fontId="74" fillId="0" borderId="0" applyNumberFormat="0" applyFill="0" applyBorder="0" applyAlignment="0" applyProtection="0">
      <alignment horizontal="left"/>
    </xf>
    <xf numFmtId="0" fontId="33" fillId="22"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75"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201" fontId="75"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0" fontId="75"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201" fontId="75"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75" fillId="0" borderId="23">
      <alignment horizontal="centerContinuous"/>
    </xf>
    <xf numFmtId="0" fontId="75"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201" fontId="75"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201" fontId="75" fillId="0" borderId="0"/>
    <xf numFmtId="201" fontId="10" fillId="0" borderId="0"/>
    <xf numFmtId="201" fontId="10" fillId="0" borderId="0"/>
    <xf numFmtId="0" fontId="75"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201" fontId="75"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201" fontId="10" fillId="0" borderId="0"/>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10" fillId="0" borderId="23">
      <protection locked="0"/>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5"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10" fillId="0" borderId="23">
      <alignment horizontal="centerContinuous"/>
    </xf>
    <xf numFmtId="0" fontId="76" fillId="25" borderId="15" applyNumberFormat="0" applyFill="0" applyAlignment="0" applyProtection="0">
      <alignment horizontal="centerContinuous" vertical="center"/>
    </xf>
    <xf numFmtId="0" fontId="3" fillId="0" borderId="0"/>
    <xf numFmtId="0" fontId="18" fillId="22" borderId="0"/>
    <xf numFmtId="0" fontId="3" fillId="0" borderId="0"/>
    <xf numFmtId="0" fontId="100" fillId="0" borderId="0"/>
    <xf numFmtId="0" fontId="7" fillId="0" borderId="0"/>
    <xf numFmtId="0" fontId="101" fillId="0" borderId="0"/>
    <xf numFmtId="4" fontId="6" fillId="0" borderId="0" applyFill="0" applyBorder="0" applyProtection="0">
      <alignment horizontal="center" wrapText="1"/>
    </xf>
    <xf numFmtId="4" fontId="6" fillId="0" borderId="0" applyFill="0" applyBorder="0" applyProtection="0">
      <alignment horizontal="center" wrapText="1"/>
    </xf>
    <xf numFmtId="208" fontId="6" fillId="0" borderId="0" applyFill="0" applyBorder="0" applyProtection="0">
      <alignment horizontal="center" wrapText="1"/>
    </xf>
    <xf numFmtId="209" fontId="6" fillId="0" borderId="0" applyFill="0" applyBorder="0" applyProtection="0">
      <alignment horizontal="center" wrapText="1"/>
    </xf>
    <xf numFmtId="4" fontId="6" fillId="0" borderId="0" applyFill="0" applyBorder="0" applyProtection="0">
      <alignment wrapText="1"/>
    </xf>
    <xf numFmtId="0" fontId="6" fillId="0" borderId="0" applyNumberFormat="0" applyFill="0" applyBorder="0" applyProtection="0">
      <alignment horizontal="left" vertical="top" wrapText="1"/>
    </xf>
    <xf numFmtId="0" fontId="77" fillId="0" borderId="0" applyNumberFormat="0" applyFill="0" applyBorder="0" applyProtection="0">
      <alignment horizontal="left" vertical="top" wrapText="1"/>
    </xf>
    <xf numFmtId="4" fontId="78" fillId="0" borderId="0" applyFill="0" applyBorder="0" applyProtection="0">
      <alignment horizontal="center" wrapText="1"/>
    </xf>
    <xf numFmtId="3" fontId="78" fillId="0" borderId="0" applyFill="0" applyBorder="0" applyProtection="0">
      <alignment horizontal="center" wrapText="1"/>
    </xf>
    <xf numFmtId="4" fontId="78" fillId="0" borderId="0" applyFill="0" applyBorder="0" applyProtection="0">
      <alignment wrapText="1"/>
    </xf>
    <xf numFmtId="209" fontId="78" fillId="0" borderId="0" applyFill="0" applyBorder="0" applyProtection="0">
      <alignment horizontal="center" wrapText="1"/>
    </xf>
    <xf numFmtId="0" fontId="77" fillId="0" borderId="24" applyNumberFormat="0" applyFill="0" applyProtection="0">
      <alignment wrapText="1"/>
    </xf>
    <xf numFmtId="0" fontId="8" fillId="0" borderId="0" applyNumberFormat="0" applyFill="0" applyBorder="0" applyProtection="0">
      <alignment wrapText="1"/>
    </xf>
    <xf numFmtId="0" fontId="5" fillId="0" borderId="0" applyNumberFormat="0" applyFill="0" applyBorder="0" applyProtection="0">
      <alignment wrapText="1"/>
    </xf>
    <xf numFmtId="0" fontId="77" fillId="0" borderId="24" applyNumberFormat="0" applyFill="0" applyProtection="0">
      <alignment horizontal="center" wrapText="1"/>
    </xf>
    <xf numFmtId="210" fontId="77" fillId="0" borderId="0" applyFill="0" applyBorder="0" applyProtection="0">
      <alignment horizontal="center" wrapText="1"/>
    </xf>
    <xf numFmtId="0" fontId="79" fillId="0" borderId="0" applyNumberFormat="0" applyFill="0" applyBorder="0" applyProtection="0">
      <alignment horizontal="justify" wrapText="1"/>
    </xf>
    <xf numFmtId="0" fontId="42" fillId="0" borderId="0" applyNumberFormat="0" applyFill="0" applyBorder="0" applyProtection="0">
      <alignment horizontal="justify" wrapText="1"/>
    </xf>
    <xf numFmtId="0" fontId="77" fillId="0" borderId="0" applyNumberFormat="0" applyFill="0" applyBorder="0" applyProtection="0">
      <alignment horizontal="centerContinuous" wrapText="1"/>
    </xf>
    <xf numFmtId="40" fontId="80" fillId="0" borderId="0" applyBorder="0">
      <alignment horizontal="right"/>
    </xf>
    <xf numFmtId="0" fontId="5" fillId="0" borderId="0" applyFill="0" applyBorder="0" applyProtection="0">
      <alignment horizontal="left"/>
    </xf>
    <xf numFmtId="49" fontId="81" fillId="0" borderId="0"/>
    <xf numFmtId="49" fontId="40" fillId="27" borderId="25" applyFont="0" applyFill="0" applyBorder="0" applyAlignment="0" applyProtection="0">
      <alignment horizontal="left" vertical="center" indent="1"/>
    </xf>
    <xf numFmtId="49" fontId="6" fillId="27" borderId="25" applyFont="0" applyFill="0" applyBorder="0" applyAlignment="0" applyProtection="0">
      <alignment horizontal="left" vertical="center" indent="1"/>
    </xf>
    <xf numFmtId="0" fontId="38" fillId="0" borderId="0" applyNumberFormat="0" applyFont="0" applyAlignment="0">
      <alignment horizontal="left"/>
    </xf>
    <xf numFmtId="0" fontId="82" fillId="0" borderId="0" applyNumberFormat="0" applyFill="0" applyBorder="0" applyAlignment="0" applyProtection="0"/>
    <xf numFmtId="0" fontId="83" fillId="0" borderId="0"/>
    <xf numFmtId="0" fontId="84" fillId="35" borderId="0" applyBorder="0"/>
    <xf numFmtId="0" fontId="85" fillId="0" borderId="26" applyNumberFormat="0" applyFill="0" applyAlignment="0" applyProtection="0"/>
    <xf numFmtId="0" fontId="86" fillId="0" borderId="22" applyNumberFormat="0" applyBorder="0" applyProtection="0">
      <alignment horizontal="center"/>
    </xf>
    <xf numFmtId="0" fontId="76" fillId="0" borderId="1" applyNumberFormat="0" applyFont="0" applyBorder="0" applyAlignment="0" applyProtection="0">
      <alignment horizontal="centerContinuous" vertical="center"/>
    </xf>
    <xf numFmtId="211" fontId="87" fillId="27" borderId="0" applyNumberFormat="0" applyFont="0" applyFill="0" applyBorder="0" applyAlignment="0">
      <alignment horizontal="centerContinuous" vertical="center"/>
      <protection locked="0"/>
    </xf>
    <xf numFmtId="0" fontId="34" fillId="25" borderId="0" applyNumberFormat="0" applyFill="0" applyAlignment="0">
      <alignment horizontal="centerContinuous" vertical="center"/>
    </xf>
    <xf numFmtId="0" fontId="88" fillId="0" borderId="0" applyNumberFormat="0" applyFill="0" applyBorder="0" applyAlignment="0" applyProtection="0"/>
    <xf numFmtId="0" fontId="75" fillId="0" borderId="0" applyFont="0" applyFill="0" applyBorder="0" applyAlignment="0" applyProtection="0"/>
    <xf numFmtId="212" fontId="3" fillId="0" borderId="0" applyFont="0" applyFill="0" applyBorder="0" applyAlignment="0" applyProtection="0"/>
    <xf numFmtId="212" fontId="100" fillId="0" borderId="0" applyFont="0" applyFill="0" applyBorder="0" applyAlignment="0" applyProtection="0"/>
    <xf numFmtId="212" fontId="7" fillId="0" borderId="0" applyFont="0" applyFill="0" applyBorder="0" applyAlignment="0" applyProtection="0"/>
    <xf numFmtId="212" fontId="10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28" fillId="0" borderId="0" applyFont="0" applyFill="0" applyBorder="0" applyAlignment="0" applyProtection="0"/>
    <xf numFmtId="213" fontId="3" fillId="0" borderId="0" applyFont="0" applyFill="0" applyBorder="0" applyAlignment="0" applyProtection="0"/>
    <xf numFmtId="213" fontId="100" fillId="0" borderId="0" applyFont="0" applyFill="0" applyBorder="0" applyAlignment="0" applyProtection="0"/>
    <xf numFmtId="213" fontId="7" fillId="0" borderId="0" applyFont="0" applyFill="0" applyBorder="0" applyAlignment="0" applyProtection="0"/>
    <xf numFmtId="213" fontId="101" fillId="0" borderId="0" applyFont="0" applyFill="0" applyBorder="0" applyAlignment="0" applyProtection="0"/>
    <xf numFmtId="212" fontId="3" fillId="0" borderId="0" applyFont="0" applyFill="0" applyBorder="0" applyAlignment="0" applyProtection="0"/>
    <xf numFmtId="212" fontId="100" fillId="0" borderId="0" applyFont="0" applyFill="0" applyBorder="0" applyAlignment="0" applyProtection="0"/>
    <xf numFmtId="212" fontId="7" fillId="0" borderId="0" applyFont="0" applyFill="0" applyBorder="0" applyAlignment="0" applyProtection="0"/>
    <xf numFmtId="212" fontId="101" fillId="0" borderId="0" applyFont="0" applyFill="0" applyBorder="0" applyAlignment="0" applyProtection="0"/>
    <xf numFmtId="0" fontId="89" fillId="0" borderId="0" applyNumberFormat="0" applyFill="0" applyBorder="0" applyAlignment="0" applyProtection="0">
      <alignment vertical="top"/>
      <protection locked="0"/>
    </xf>
    <xf numFmtId="38" fontId="90" fillId="0" borderId="0" applyFont="0" applyFill="0" applyBorder="0" applyAlignment="0" applyProtection="0"/>
    <xf numFmtId="40"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0" fontId="91" fillId="0" borderId="0"/>
    <xf numFmtId="214" fontId="12" fillId="0" borderId="0" applyFont="0" applyFill="0" applyBorder="0" applyAlignment="0" applyProtection="0"/>
    <xf numFmtId="215" fontId="12" fillId="0" borderId="0" applyFont="0" applyFill="0" applyBorder="0" applyAlignment="0" applyProtection="0"/>
    <xf numFmtId="43" fontId="7" fillId="0" borderId="0" applyFont="0" applyFill="0" applyBorder="0" applyAlignment="0" applyProtection="0"/>
    <xf numFmtId="214" fontId="9" fillId="0" borderId="0" applyFont="0" applyFill="0" applyBorder="0" applyAlignment="0" applyProtection="0"/>
    <xf numFmtId="215" fontId="9" fillId="0" borderId="0" applyFont="0" applyFill="0" applyBorder="0" applyAlignment="0" applyProtection="0"/>
    <xf numFmtId="0" fontId="12" fillId="0" borderId="0"/>
    <xf numFmtId="0" fontId="9" fillId="0" borderId="0"/>
    <xf numFmtId="43" fontId="92" fillId="0" borderId="0" applyFont="0" applyFill="0" applyBorder="0" applyAlignment="0" applyProtection="0"/>
    <xf numFmtId="0" fontId="93" fillId="0" borderId="0"/>
    <xf numFmtId="216" fontId="94" fillId="0" borderId="0" applyFont="0" applyFill="0" applyBorder="0" applyAlignment="0" applyProtection="0"/>
    <xf numFmtId="217" fontId="94" fillId="0" borderId="0" applyFont="0" applyFill="0" applyBorder="0" applyAlignment="0" applyProtection="0"/>
    <xf numFmtId="0" fontId="95" fillId="0" borderId="0"/>
    <xf numFmtId="167" fontId="94" fillId="0" borderId="0" applyFont="0" applyFill="0" applyBorder="0" applyAlignment="0" applyProtection="0"/>
    <xf numFmtId="218" fontId="94" fillId="0" borderId="0" applyFont="0" applyFill="0" applyBorder="0" applyAlignment="0" applyProtection="0"/>
    <xf numFmtId="43" fontId="3" fillId="0" borderId="0" applyFont="0" applyFill="0" applyBorder="0" applyAlignment="0" applyProtection="0"/>
    <xf numFmtId="0" fontId="105" fillId="0" borderId="0"/>
    <xf numFmtId="43" fontId="10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07" fillId="0" borderId="0" applyNumberFormat="0" applyFill="0" applyBorder="0" applyAlignment="0" applyProtection="0">
      <alignment vertical="top"/>
      <protection locked="0"/>
    </xf>
    <xf numFmtId="9" fontId="106" fillId="0" borderId="0" applyFont="0" applyFill="0" applyBorder="0" applyAlignment="0" applyProtection="0"/>
    <xf numFmtId="44" fontId="106" fillId="0" borderId="0" applyFont="0" applyFill="0" applyBorder="0" applyAlignment="0" applyProtection="0"/>
    <xf numFmtId="0" fontId="2" fillId="0" borderId="0"/>
    <xf numFmtId="0" fontId="108" fillId="0" borderId="0"/>
    <xf numFmtId="0" fontId="109" fillId="0" borderId="0"/>
    <xf numFmtId="0" fontId="110" fillId="0" borderId="0"/>
    <xf numFmtId="9" fontId="109" fillId="0" borderId="0" applyFont="0" applyFill="0" applyBorder="0" applyAlignment="0" applyProtection="0"/>
    <xf numFmtId="9" fontId="2" fillId="0" borderId="0" applyFont="0" applyFill="0" applyBorder="0" applyAlignment="0" applyProtection="0"/>
    <xf numFmtId="43" fontId="109" fillId="0" borderId="0" applyFont="0" applyFill="0" applyBorder="0" applyAlignment="0" applyProtection="0"/>
    <xf numFmtId="43" fontId="2" fillId="0" borderId="0" applyFont="0" applyFill="0" applyBorder="0" applyAlignment="0" applyProtection="0"/>
  </cellStyleXfs>
  <cellXfs count="225">
    <xf numFmtId="0" fontId="0" fillId="0" borderId="0" xfId="0"/>
    <xf numFmtId="0" fontId="111" fillId="0" borderId="0" xfId="2837" applyFont="1"/>
    <xf numFmtId="0" fontId="112" fillId="39" borderId="0" xfId="2834" applyFont="1" applyFill="1" applyAlignment="1">
      <alignment horizontal="left" vertical="center" readingOrder="1"/>
    </xf>
    <xf numFmtId="0" fontId="117" fillId="0" borderId="0" xfId="2837" applyFont="1"/>
    <xf numFmtId="0" fontId="118" fillId="0" borderId="0" xfId="2837" applyFont="1"/>
    <xf numFmtId="0" fontId="119" fillId="0" borderId="0" xfId="2837" applyFont="1"/>
    <xf numFmtId="222" fontId="119" fillId="0" borderId="0" xfId="2837" applyNumberFormat="1" applyFont="1" applyAlignment="1">
      <alignment horizontal="right"/>
    </xf>
    <xf numFmtId="0" fontId="121" fillId="0" borderId="0" xfId="2837" applyFont="1"/>
    <xf numFmtId="0" fontId="119" fillId="0" borderId="0" xfId="2837" quotePrefix="1" applyFont="1"/>
    <xf numFmtId="223" fontId="121" fillId="0" borderId="0" xfId="2837" applyNumberFormat="1" applyFont="1" applyAlignment="1">
      <alignment horizontal="right"/>
    </xf>
    <xf numFmtId="223" fontId="122" fillId="0" borderId="0" xfId="2837" applyNumberFormat="1" applyFont="1" applyAlignment="1">
      <alignment horizontal="right"/>
    </xf>
    <xf numFmtId="0" fontId="115" fillId="0" borderId="0" xfId="2837" applyFont="1" applyAlignment="1">
      <alignment horizontal="center"/>
    </xf>
    <xf numFmtId="0" fontId="126" fillId="0" borderId="0" xfId="2837" applyFont="1" applyAlignment="1">
      <alignment horizontal="centerContinuous"/>
    </xf>
    <xf numFmtId="221" fontId="121" fillId="0" borderId="0" xfId="2837" applyNumberFormat="1" applyFont="1" applyAlignment="1">
      <alignment horizontal="right"/>
    </xf>
    <xf numFmtId="223" fontId="121" fillId="0" borderId="34" xfId="2837" applyNumberFormat="1" applyFont="1" applyBorder="1" applyAlignment="1">
      <alignment horizontal="right"/>
    </xf>
    <xf numFmtId="224" fontId="121" fillId="0" borderId="0" xfId="2837" applyNumberFormat="1" applyFont="1" applyAlignment="1">
      <alignment horizontal="right"/>
    </xf>
    <xf numFmtId="224" fontId="119" fillId="0" borderId="34" xfId="2837" applyNumberFormat="1" applyFont="1" applyBorder="1" applyAlignment="1">
      <alignment horizontal="right"/>
    </xf>
    <xf numFmtId="224" fontId="119" fillId="0" borderId="0" xfId="2837" applyNumberFormat="1" applyFont="1" applyAlignment="1">
      <alignment horizontal="right"/>
    </xf>
    <xf numFmtId="221" fontId="121" fillId="0" borderId="34" xfId="2837" applyNumberFormat="1" applyFont="1" applyBorder="1" applyAlignment="1">
      <alignment horizontal="right"/>
    </xf>
    <xf numFmtId="165" fontId="119" fillId="0" borderId="0" xfId="2838" applyNumberFormat="1" applyFont="1" applyAlignment="1">
      <alignment horizontal="right"/>
    </xf>
    <xf numFmtId="165" fontId="119" fillId="0" borderId="0" xfId="2838" applyNumberFormat="1" applyFont="1" applyAlignment="1">
      <alignment horizontal="center"/>
    </xf>
    <xf numFmtId="9" fontId="119" fillId="0" borderId="0" xfId="2838" applyFont="1" applyAlignment="1">
      <alignment horizontal="right"/>
    </xf>
    <xf numFmtId="43" fontId="119" fillId="40" borderId="0" xfId="2840" applyFont="1" applyFill="1" applyAlignment="1">
      <alignment horizontal="right"/>
    </xf>
    <xf numFmtId="222" fontId="119" fillId="41" borderId="0" xfId="2837" applyNumberFormat="1" applyFont="1" applyFill="1" applyAlignment="1">
      <alignment horizontal="right"/>
    </xf>
    <xf numFmtId="221" fontId="121" fillId="41" borderId="0" xfId="2837" applyNumberFormat="1" applyFont="1" applyFill="1" applyAlignment="1">
      <alignment horizontal="right"/>
    </xf>
    <xf numFmtId="223" fontId="121" fillId="41" borderId="0" xfId="2837" applyNumberFormat="1" applyFont="1" applyFill="1" applyAlignment="1">
      <alignment horizontal="right"/>
    </xf>
    <xf numFmtId="165" fontId="119" fillId="41" borderId="0" xfId="2838" applyNumberFormat="1" applyFont="1" applyFill="1" applyAlignment="1">
      <alignment horizontal="right"/>
    </xf>
    <xf numFmtId="9" fontId="119" fillId="41" borderId="0" xfId="2838" applyFont="1" applyFill="1" applyAlignment="1">
      <alignment horizontal="right"/>
    </xf>
    <xf numFmtId="0" fontId="128" fillId="0" borderId="0" xfId="2834" applyFont="1" applyAlignment="1">
      <alignment horizontal="left" vertical="center" readingOrder="1"/>
    </xf>
    <xf numFmtId="0" fontId="129" fillId="0" borderId="0" xfId="0" applyFont="1" applyAlignment="1">
      <alignment wrapText="1"/>
    </xf>
    <xf numFmtId="0" fontId="131" fillId="0" borderId="0" xfId="0" applyFont="1"/>
    <xf numFmtId="0" fontId="132" fillId="0" borderId="0" xfId="0" applyFont="1"/>
    <xf numFmtId="0" fontId="131" fillId="0" borderId="15" xfId="0" applyFont="1" applyBorder="1"/>
    <xf numFmtId="0" fontId="135" fillId="0" borderId="15" xfId="514" applyFont="1" applyBorder="1" applyAlignment="1" applyProtection="1">
      <alignment horizontal="center"/>
    </xf>
    <xf numFmtId="0" fontId="132" fillId="0" borderId="0" xfId="0" applyFont="1" applyAlignment="1">
      <alignment horizontal="center"/>
    </xf>
    <xf numFmtId="0" fontId="136" fillId="41" borderId="0" xfId="0" applyFont="1" applyFill="1"/>
    <xf numFmtId="0" fontId="132" fillId="41" borderId="0" xfId="0" applyFont="1" applyFill="1"/>
    <xf numFmtId="0" fontId="134" fillId="0" borderId="0" xfId="514" applyFont="1" applyAlignment="1" applyProtection="1"/>
    <xf numFmtId="0" fontId="137" fillId="0" borderId="0" xfId="0" applyFont="1" applyAlignment="1">
      <alignment wrapText="1"/>
    </xf>
    <xf numFmtId="0" fontId="136" fillId="0" borderId="0" xfId="0" applyFont="1" applyAlignment="1">
      <alignment wrapText="1"/>
    </xf>
    <xf numFmtId="0" fontId="137" fillId="41" borderId="0" xfId="0" applyFont="1" applyFill="1"/>
    <xf numFmtId="0" fontId="137" fillId="0" borderId="0" xfId="0" applyFont="1"/>
    <xf numFmtId="0" fontId="136" fillId="0" borderId="0" xfId="0" applyFont="1"/>
    <xf numFmtId="0" fontId="138" fillId="0" borderId="0" xfId="0" applyFont="1"/>
    <xf numFmtId="0" fontId="130" fillId="0" borderId="21" xfId="0" applyFont="1" applyBorder="1" applyAlignment="1">
      <alignment wrapText="1"/>
    </xf>
    <xf numFmtId="0" fontId="130" fillId="0" borderId="36" xfId="0" applyFont="1" applyBorder="1" applyAlignment="1">
      <alignment horizontal="center" wrapText="1"/>
    </xf>
    <xf numFmtId="0" fontId="131" fillId="0" borderId="35" xfId="0" applyFont="1" applyBorder="1"/>
    <xf numFmtId="225" fontId="131" fillId="0" borderId="0" xfId="0" applyNumberFormat="1" applyFont="1" applyAlignment="1">
      <alignment horizontal="center"/>
    </xf>
    <xf numFmtId="225" fontId="131" fillId="0" borderId="35" xfId="0" applyNumberFormat="1" applyFont="1" applyBorder="1" applyAlignment="1">
      <alignment horizontal="center"/>
    </xf>
    <xf numFmtId="0" fontId="131" fillId="0" borderId="0" xfId="0" applyFont="1" applyAlignment="1">
      <alignment horizontal="center"/>
    </xf>
    <xf numFmtId="0" fontId="131" fillId="0" borderId="35" xfId="0" applyFont="1" applyBorder="1" applyAlignment="1">
      <alignment horizontal="center"/>
    </xf>
    <xf numFmtId="0" fontId="139" fillId="0" borderId="0" xfId="2835" applyFont="1"/>
    <xf numFmtId="0" fontId="139" fillId="39" borderId="0" xfId="2835" applyFont="1" applyFill="1"/>
    <xf numFmtId="221" fontId="139" fillId="0" borderId="0" xfId="2835" applyNumberFormat="1" applyFont="1"/>
    <xf numFmtId="0" fontId="140" fillId="0" borderId="0" xfId="2835" applyFont="1"/>
    <xf numFmtId="0" fontId="1" fillId="0" borderId="0" xfId="2834" applyFont="1"/>
    <xf numFmtId="165" fontId="139" fillId="0" borderId="0" xfId="2835" applyNumberFormat="1" applyFont="1"/>
    <xf numFmtId="43" fontId="139" fillId="0" borderId="0" xfId="2841" applyFont="1"/>
    <xf numFmtId="43" fontId="139" fillId="40" borderId="0" xfId="2841" applyFont="1" applyFill="1"/>
    <xf numFmtId="0" fontId="1" fillId="41" borderId="0" xfId="2834" applyFont="1" applyFill="1"/>
    <xf numFmtId="0" fontId="139" fillId="41" borderId="0" xfId="2835" applyFont="1" applyFill="1"/>
    <xf numFmtId="43" fontId="139" fillId="41" borderId="0" xfId="2841" applyFont="1" applyFill="1"/>
    <xf numFmtId="0" fontId="141" fillId="0" borderId="0" xfId="2835" applyFont="1"/>
    <xf numFmtId="0" fontId="1" fillId="0" borderId="0" xfId="2836" applyFont="1"/>
    <xf numFmtId="9" fontId="1" fillId="0" borderId="0" xfId="2836" applyNumberFormat="1" applyFont="1"/>
    <xf numFmtId="0" fontId="139" fillId="0" borderId="0" xfId="2835" applyFont="1" applyAlignment="1">
      <alignment horizontal="center" vertical="center"/>
    </xf>
    <xf numFmtId="0" fontId="132" fillId="0" borderId="0" xfId="0" applyFont="1" applyAlignment="1">
      <alignment horizontal="right" wrapText="1"/>
    </xf>
    <xf numFmtId="0" fontId="132" fillId="0" borderId="0" xfId="2830" applyFont="1"/>
    <xf numFmtId="0" fontId="143" fillId="0" borderId="0" xfId="0" applyFont="1"/>
    <xf numFmtId="43" fontId="132" fillId="0" borderId="0" xfId="0" applyNumberFormat="1" applyFont="1" applyAlignment="1">
      <alignment horizontal="right" wrapText="1"/>
    </xf>
    <xf numFmtId="41" fontId="132" fillId="0" borderId="0" xfId="0" applyNumberFormat="1" applyFont="1"/>
    <xf numFmtId="0" fontId="145" fillId="0" borderId="0" xfId="0" applyFont="1" applyAlignment="1">
      <alignment vertical="center"/>
    </xf>
    <xf numFmtId="0" fontId="142" fillId="38" borderId="0" xfId="0" applyFont="1" applyFill="1"/>
    <xf numFmtId="0" fontId="142" fillId="0" borderId="0" xfId="0" applyFont="1" applyAlignment="1">
      <alignment horizontal="center" vertical="center" wrapText="1"/>
    </xf>
    <xf numFmtId="0" fontId="132" fillId="36" borderId="8" xfId="0" applyFont="1" applyFill="1" applyBorder="1" applyAlignment="1">
      <alignment horizontal="center" vertical="center" wrapText="1"/>
    </xf>
    <xf numFmtId="0" fontId="142" fillId="0" borderId="0" xfId="0" applyFont="1" applyAlignment="1">
      <alignment horizontal="left" vertical="top" wrapText="1" indent="1"/>
    </xf>
    <xf numFmtId="164" fontId="132" fillId="0" borderId="0" xfId="440" applyNumberFormat="1" applyFont="1" applyAlignment="1">
      <alignment wrapText="1"/>
    </xf>
    <xf numFmtId="164" fontId="132" fillId="0" borderId="0" xfId="440" applyNumberFormat="1" applyFont="1" applyAlignment="1">
      <alignment horizontal="right" wrapText="1"/>
    </xf>
    <xf numFmtId="0" fontId="132" fillId="38" borderId="0" xfId="0" applyFont="1" applyFill="1" applyAlignment="1">
      <alignment horizontal="left" vertical="top" wrapText="1" indent="1"/>
    </xf>
    <xf numFmtId="164" fontId="132" fillId="38" borderId="0" xfId="440" applyNumberFormat="1" applyFont="1" applyFill="1" applyAlignment="1">
      <alignment horizontal="right" wrapText="1"/>
    </xf>
    <xf numFmtId="164" fontId="132" fillId="0" borderId="0" xfId="2830" applyNumberFormat="1" applyFont="1"/>
    <xf numFmtId="0" fontId="132" fillId="0" borderId="0" xfId="0" applyFont="1" applyAlignment="1">
      <alignment horizontal="left" vertical="top" wrapText="1" indent="1"/>
    </xf>
    <xf numFmtId="0" fontId="132" fillId="0" borderId="0" xfId="0" applyFont="1" applyAlignment="1">
      <alignment horizontal="right"/>
    </xf>
    <xf numFmtId="164" fontId="132" fillId="0" borderId="9" xfId="440" applyNumberFormat="1" applyFont="1" applyBorder="1" applyAlignment="1">
      <alignment horizontal="right" wrapText="1"/>
    </xf>
    <xf numFmtId="0" fontId="132" fillId="0" borderId="0" xfId="0" applyFont="1" applyAlignment="1">
      <alignment horizontal="left" vertical="top" wrapText="1"/>
    </xf>
    <xf numFmtId="0" fontId="142" fillId="38" borderId="0" xfId="0" applyFont="1" applyFill="1" applyAlignment="1">
      <alignment horizontal="left" vertical="top" wrapText="1" indent="1"/>
    </xf>
    <xf numFmtId="164" fontId="132" fillId="38" borderId="9" xfId="440" applyNumberFormat="1" applyFont="1" applyFill="1" applyBorder="1" applyAlignment="1">
      <alignment horizontal="right" wrapText="1"/>
    </xf>
    <xf numFmtId="0" fontId="132" fillId="0" borderId="0" xfId="0" applyFont="1" applyAlignment="1">
      <alignment horizontal="left" vertical="top" wrapText="1" indent="2"/>
    </xf>
    <xf numFmtId="220" fontId="132" fillId="0" borderId="0" xfId="2830" applyNumberFormat="1" applyFont="1"/>
    <xf numFmtId="164" fontId="142" fillId="0" borderId="0" xfId="440" applyNumberFormat="1" applyFont="1" applyAlignment="1">
      <alignment horizontal="right" wrapText="1"/>
    </xf>
    <xf numFmtId="219" fontId="132" fillId="0" borderId="0" xfId="2830" applyNumberFormat="1" applyFont="1"/>
    <xf numFmtId="0" fontId="142" fillId="0" borderId="0" xfId="0" applyFont="1" applyAlignment="1">
      <alignment horizontal="left" wrapText="1" indent="1"/>
    </xf>
    <xf numFmtId="0" fontId="132" fillId="0" borderId="0" xfId="0" applyFont="1" applyAlignment="1">
      <alignment horizontal="left" wrapText="1" indent="1"/>
    </xf>
    <xf numFmtId="164" fontId="132" fillId="38" borderId="29" xfId="440" applyNumberFormat="1" applyFont="1" applyFill="1" applyBorder="1" applyAlignment="1">
      <alignment horizontal="right" wrapText="1"/>
    </xf>
    <xf numFmtId="164" fontId="132" fillId="0" borderId="0" xfId="440" applyNumberFormat="1" applyFont="1"/>
    <xf numFmtId="0" fontId="132" fillId="0" borderId="0" xfId="0" applyFont="1" applyAlignment="1">
      <alignment horizontal="left" indent="1"/>
    </xf>
    <xf numFmtId="0" fontId="132" fillId="38" borderId="8" xfId="0" applyFont="1" applyFill="1" applyBorder="1" applyAlignment="1">
      <alignment horizontal="centerContinuous" vertical="center" wrapText="1"/>
    </xf>
    <xf numFmtId="0" fontId="142" fillId="38" borderId="8" xfId="0" applyFont="1" applyFill="1" applyBorder="1" applyAlignment="1">
      <alignment horizontal="centerContinuous" vertical="center" wrapText="1"/>
    </xf>
    <xf numFmtId="0" fontId="144" fillId="0" borderId="0" xfId="0" applyFont="1" applyAlignment="1">
      <alignment vertical="center" wrapText="1"/>
    </xf>
    <xf numFmtId="15" fontId="142" fillId="38" borderId="8" xfId="0" quotePrefix="1" applyNumberFormat="1" applyFont="1" applyFill="1" applyBorder="1" applyAlignment="1">
      <alignment horizontal="centerContinuous" vertical="center" wrapText="1"/>
    </xf>
    <xf numFmtId="0" fontId="132" fillId="0" borderId="0" xfId="0" applyFont="1" applyAlignment="1">
      <alignment vertical="center" wrapText="1"/>
    </xf>
    <xf numFmtId="0" fontId="132" fillId="36" borderId="0" xfId="0" applyFont="1" applyFill="1"/>
    <xf numFmtId="164" fontId="132" fillId="36" borderId="0" xfId="440" applyNumberFormat="1" applyFont="1" applyFill="1" applyAlignment="1">
      <alignment horizontal="right"/>
    </xf>
    <xf numFmtId="0" fontId="132" fillId="0" borderId="0" xfId="0" applyFont="1" applyAlignment="1">
      <alignment vertical="top" wrapText="1"/>
    </xf>
    <xf numFmtId="41" fontId="132" fillId="0" borderId="0" xfId="0" applyNumberFormat="1" applyFont="1" applyAlignment="1">
      <alignment horizontal="right"/>
    </xf>
    <xf numFmtId="0" fontId="132" fillId="37" borderId="0" xfId="0" applyFont="1" applyFill="1" applyAlignment="1">
      <alignment vertical="top" wrapText="1"/>
    </xf>
    <xf numFmtId="164" fontId="132" fillId="36" borderId="0" xfId="440" applyNumberFormat="1" applyFont="1" applyFill="1"/>
    <xf numFmtId="41" fontId="132" fillId="36" borderId="0" xfId="0" applyNumberFormat="1" applyFont="1" applyFill="1" applyAlignment="1">
      <alignment horizontal="right"/>
    </xf>
    <xf numFmtId="41" fontId="132" fillId="36" borderId="0" xfId="0" applyNumberFormat="1" applyFont="1" applyFill="1"/>
    <xf numFmtId="41" fontId="142" fillId="0" borderId="0" xfId="0" applyNumberFormat="1" applyFont="1" applyAlignment="1">
      <alignment horizontal="right"/>
    </xf>
    <xf numFmtId="0" fontId="132" fillId="0" borderId="21" xfId="0" applyFont="1" applyBorder="1"/>
    <xf numFmtId="164" fontId="132" fillId="0" borderId="21" xfId="440" applyNumberFormat="1" applyFont="1" applyBorder="1" applyAlignment="1">
      <alignment horizontal="right"/>
    </xf>
    <xf numFmtId="165" fontId="132" fillId="0" borderId="0" xfId="0" applyNumberFormat="1" applyFont="1" applyAlignment="1">
      <alignment horizontal="right"/>
    </xf>
    <xf numFmtId="165" fontId="132" fillId="0" borderId="21" xfId="0" applyNumberFormat="1" applyFont="1" applyBorder="1" applyAlignment="1">
      <alignment horizontal="right"/>
    </xf>
    <xf numFmtId="164" fontId="132" fillId="0" borderId="21" xfId="440" applyNumberFormat="1" applyFont="1" applyBorder="1"/>
    <xf numFmtId="0" fontId="142" fillId="37" borderId="0" xfId="0" applyFont="1" applyFill="1" applyAlignment="1">
      <alignment vertical="top" wrapText="1"/>
    </xf>
    <xf numFmtId="165" fontId="132" fillId="0" borderId="0" xfId="576" applyNumberFormat="1" applyFont="1"/>
    <xf numFmtId="165" fontId="142" fillId="36" borderId="0" xfId="576" applyNumberFormat="1" applyFont="1" applyFill="1"/>
    <xf numFmtId="164" fontId="142" fillId="36" borderId="0" xfId="440" applyNumberFormat="1" applyFont="1" applyFill="1" applyAlignment="1">
      <alignment horizontal="right"/>
    </xf>
    <xf numFmtId="165" fontId="142" fillId="0" borderId="0" xfId="576" applyNumberFormat="1" applyFont="1" applyAlignment="1">
      <alignment horizontal="right"/>
    </xf>
    <xf numFmtId="0" fontId="142" fillId="0" borderId="0" xfId="0" applyFont="1" applyAlignment="1">
      <alignment vertical="top" wrapText="1"/>
    </xf>
    <xf numFmtId="164" fontId="142" fillId="36" borderId="0" xfId="0" applyNumberFormat="1" applyFont="1" applyFill="1" applyAlignment="1">
      <alignment horizontal="right"/>
    </xf>
    <xf numFmtId="41" fontId="132" fillId="0" borderId="21" xfId="0" applyNumberFormat="1" applyFont="1" applyBorder="1" applyAlignment="1">
      <alignment horizontal="right"/>
    </xf>
    <xf numFmtId="0" fontId="142" fillId="36" borderId="0" xfId="0" applyFont="1" applyFill="1" applyAlignment="1">
      <alignment vertical="top" wrapText="1"/>
    </xf>
    <xf numFmtId="164" fontId="132" fillId="0" borderId="0" xfId="440" applyNumberFormat="1" applyFont="1" applyAlignment="1">
      <alignment horizontal="right"/>
    </xf>
    <xf numFmtId="164" fontId="146" fillId="0" borderId="0" xfId="440" applyNumberFormat="1" applyFont="1"/>
    <xf numFmtId="0" fontId="146" fillId="36" borderId="0" xfId="0" applyFont="1" applyFill="1"/>
    <xf numFmtId="164" fontId="132" fillId="38" borderId="0" xfId="440" applyNumberFormat="1" applyFont="1" applyFill="1" applyAlignment="1">
      <alignment horizontal="right"/>
    </xf>
    <xf numFmtId="164" fontId="132" fillId="0" borderId="0" xfId="0" applyNumberFormat="1" applyFont="1"/>
    <xf numFmtId="41" fontId="132" fillId="38" borderId="0" xfId="0" applyNumberFormat="1" applyFont="1" applyFill="1" applyAlignment="1">
      <alignment horizontal="right"/>
    </xf>
    <xf numFmtId="0" fontId="142" fillId="0" borderId="29" xfId="0" applyFont="1" applyBorder="1"/>
    <xf numFmtId="41" fontId="142" fillId="0" borderId="29" xfId="0" applyNumberFormat="1" applyFont="1" applyBorder="1" applyAlignment="1">
      <alignment horizontal="right"/>
    </xf>
    <xf numFmtId="0" fontId="146" fillId="0" borderId="0" xfId="0" applyFont="1"/>
    <xf numFmtId="166" fontId="132" fillId="0" borderId="0" xfId="0" applyNumberFormat="1" applyFont="1" applyAlignment="1">
      <alignment horizontal="right"/>
    </xf>
    <xf numFmtId="0" fontId="142" fillId="0" borderId="0" xfId="0" applyFont="1"/>
    <xf numFmtId="0" fontId="142" fillId="36" borderId="0" xfId="0" applyFont="1" applyFill="1"/>
    <xf numFmtId="0" fontId="132" fillId="36" borderId="8" xfId="0" applyFont="1" applyFill="1" applyBorder="1" applyAlignment="1">
      <alignment horizontal="center" wrapText="1"/>
    </xf>
    <xf numFmtId="0" fontId="132" fillId="0" borderId="0" xfId="0" applyFont="1" applyAlignment="1">
      <alignment horizontal="center" wrapText="1"/>
    </xf>
    <xf numFmtId="0" fontId="147" fillId="0" borderId="0" xfId="0" applyFont="1"/>
    <xf numFmtId="0" fontId="132" fillId="36" borderId="0" xfId="0" applyFont="1" applyFill="1" applyAlignment="1">
      <alignment horizontal="left" indent="2"/>
    </xf>
    <xf numFmtId="41" fontId="132" fillId="0" borderId="0" xfId="2830" applyNumberFormat="1" applyFont="1"/>
    <xf numFmtId="0" fontId="132" fillId="0" borderId="0" xfId="0" applyFont="1" applyAlignment="1">
      <alignment horizontal="left" indent="2"/>
    </xf>
    <xf numFmtId="43" fontId="132" fillId="0" borderId="0" xfId="2830" applyNumberFormat="1" applyFont="1"/>
    <xf numFmtId="0" fontId="142" fillId="0" borderId="0" xfId="0" applyFont="1" applyAlignment="1">
      <alignment horizontal="left" indent="4"/>
    </xf>
    <xf numFmtId="41" fontId="142" fillId="0" borderId="28" xfId="0" applyNumberFormat="1" applyFont="1" applyBorder="1" applyAlignment="1">
      <alignment horizontal="right"/>
    </xf>
    <xf numFmtId="41" fontId="132" fillId="36" borderId="21" xfId="0" applyNumberFormat="1" applyFont="1" applyFill="1" applyBorder="1" applyAlignment="1">
      <alignment horizontal="right"/>
    </xf>
    <xf numFmtId="0" fontId="142" fillId="0" borderId="0" xfId="0" applyFont="1" applyAlignment="1">
      <alignment horizontal="left" indent="2"/>
    </xf>
    <xf numFmtId="0" fontId="142" fillId="38" borderId="0" xfId="0" applyFont="1" applyFill="1" applyAlignment="1">
      <alignment horizontal="left" indent="2"/>
    </xf>
    <xf numFmtId="41" fontId="142" fillId="38" borderId="27" xfId="0" applyNumberFormat="1" applyFont="1" applyFill="1" applyBorder="1" applyAlignment="1">
      <alignment horizontal="right"/>
    </xf>
    <xf numFmtId="0" fontId="132" fillId="0" borderId="0" xfId="0" applyFont="1" applyAlignment="1">
      <alignment horizontal="left" wrapText="1" indent="2"/>
    </xf>
    <xf numFmtId="41" fontId="132" fillId="0" borderId="1" xfId="0" applyNumberFormat="1" applyFont="1" applyBorder="1" applyAlignment="1">
      <alignment horizontal="right"/>
    </xf>
    <xf numFmtId="0" fontId="147" fillId="0" borderId="0" xfId="0" applyFont="1" applyAlignment="1">
      <alignment wrapText="1"/>
    </xf>
    <xf numFmtId="0" fontId="148" fillId="43" borderId="0" xfId="0" applyFont="1" applyFill="1" applyAlignment="1">
      <alignment horizontal="left" indent="1"/>
    </xf>
    <xf numFmtId="0" fontId="149" fillId="43" borderId="0" xfId="0" applyFont="1" applyFill="1" applyAlignment="1">
      <alignment horizontal="left" indent="1"/>
    </xf>
    <xf numFmtId="0" fontId="150" fillId="43" borderId="0" xfId="0" applyFont="1" applyFill="1" applyAlignment="1">
      <alignment horizontal="left" indent="1"/>
    </xf>
    <xf numFmtId="0" fontId="108" fillId="39" borderId="0" xfId="2835" applyFill="1"/>
    <xf numFmtId="0" fontId="108" fillId="39" borderId="0" xfId="2835" applyFill="1" applyBorder="1"/>
    <xf numFmtId="0" fontId="113" fillId="0" borderId="0" xfId="2837" applyFont="1" applyBorder="1"/>
    <xf numFmtId="0" fontId="108" fillId="0" borderId="0" xfId="2835" applyFill="1"/>
    <xf numFmtId="0" fontId="108" fillId="0" borderId="0" xfId="2835" applyFill="1" applyBorder="1"/>
    <xf numFmtId="0" fontId="2" fillId="0" borderId="0" xfId="2834"/>
    <xf numFmtId="0" fontId="114" fillId="0" borderId="30" xfId="2837" applyFont="1" applyFill="1" applyBorder="1" applyAlignment="1">
      <alignment horizontal="left"/>
    </xf>
    <xf numFmtId="0" fontId="115" fillId="0" borderId="30" xfId="2837" applyFont="1" applyFill="1" applyBorder="1" applyAlignment="1">
      <alignment horizontal="center"/>
    </xf>
    <xf numFmtId="0" fontId="116" fillId="0" borderId="0" xfId="2837" applyFont="1" applyFill="1" applyBorder="1" applyAlignment="1">
      <alignment horizontal="center"/>
    </xf>
    <xf numFmtId="0" fontId="116" fillId="0" borderId="31" xfId="2837" applyFont="1" applyFill="1" applyBorder="1" applyAlignment="1">
      <alignment horizontal="center"/>
    </xf>
    <xf numFmtId="0" fontId="108" fillId="0" borderId="31" xfId="2835" applyFill="1" applyBorder="1"/>
    <xf numFmtId="11" fontId="108" fillId="0" borderId="0" xfId="2835" applyNumberFormat="1" applyFill="1"/>
    <xf numFmtId="11" fontId="108" fillId="0" borderId="0" xfId="2835" applyNumberFormat="1" applyFill="1" applyBorder="1"/>
    <xf numFmtId="11" fontId="108" fillId="0" borderId="31" xfId="2835" applyNumberFormat="1" applyFill="1" applyBorder="1"/>
    <xf numFmtId="0" fontId="119" fillId="0" borderId="0" xfId="2837" applyFont="1" applyAlignment="1"/>
    <xf numFmtId="221" fontId="119" fillId="0" borderId="0" xfId="2837" applyNumberFormat="1" applyFont="1" applyFill="1" applyBorder="1" applyAlignment="1">
      <alignment horizontal="right" vertical="center"/>
    </xf>
    <xf numFmtId="221" fontId="120" fillId="0" borderId="0" xfId="2837" applyNumberFormat="1" applyFont="1" applyFill="1" applyBorder="1" applyAlignment="1">
      <alignment horizontal="right" vertical="center"/>
    </xf>
    <xf numFmtId="221" fontId="120" fillId="0" borderId="31" xfId="2837" applyNumberFormat="1" applyFont="1" applyFill="1" applyBorder="1" applyAlignment="1">
      <alignment horizontal="right" vertical="center"/>
    </xf>
    <xf numFmtId="221" fontId="2" fillId="0" borderId="0" xfId="2834" applyNumberFormat="1" applyAlignment="1">
      <alignment horizontal="right" vertical="center"/>
    </xf>
    <xf numFmtId="222" fontId="119" fillId="0" borderId="0" xfId="2837" applyNumberFormat="1" applyFont="1" applyFill="1" applyBorder="1" applyAlignment="1">
      <alignment horizontal="right"/>
    </xf>
    <xf numFmtId="0" fontId="121" fillId="0" borderId="32" xfId="2837" applyFont="1" applyFill="1" applyBorder="1" applyAlignment="1"/>
    <xf numFmtId="222" fontId="121" fillId="0" borderId="32" xfId="2837" applyNumberFormat="1" applyFont="1" applyFill="1" applyBorder="1" applyAlignment="1">
      <alignment horizontal="right"/>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151" fillId="0" borderId="0" xfId="2835" applyNumberFormat="1" applyFont="1" applyFill="1" applyBorder="1" applyAlignment="1">
      <alignment horizontal="right" vertical="center"/>
    </xf>
    <xf numFmtId="221" fontId="151" fillId="0" borderId="31" xfId="2835" applyNumberFormat="1" applyFont="1" applyFill="1" applyBorder="1" applyAlignment="1">
      <alignment horizontal="right" vertical="center"/>
    </xf>
    <xf numFmtId="0" fontId="121" fillId="0" borderId="0" xfId="2837" applyFont="1" applyFill="1" applyBorder="1" applyAlignment="1"/>
    <xf numFmtId="0" fontId="120" fillId="0" borderId="0" xfId="2837" applyFont="1" applyFill="1" applyBorder="1" applyAlignment="1">
      <alignment horizontal="left" indent="1"/>
    </xf>
    <xf numFmtId="9" fontId="120" fillId="0" borderId="0" xfId="2838" applyNumberFormat="1" applyFont="1" applyFill="1" applyBorder="1" applyAlignment="1">
      <alignment horizontal="left" vertical="center" indent="4"/>
    </xf>
    <xf numFmtId="165" fontId="120" fillId="0" borderId="0" xfId="2839" applyNumberFormat="1" applyFont="1" applyFill="1" applyBorder="1" applyAlignment="1">
      <alignment horizontal="left" vertical="center" indent="4"/>
    </xf>
    <xf numFmtId="165" fontId="120" fillId="0" borderId="31" xfId="2839" applyNumberFormat="1" applyFont="1" applyFill="1" applyBorder="1" applyAlignment="1">
      <alignment horizontal="left" vertical="center" indent="4"/>
    </xf>
    <xf numFmtId="221" fontId="152" fillId="0" borderId="0" xfId="2835" applyNumberFormat="1" applyFont="1" applyFill="1" applyAlignment="1">
      <alignment horizontal="right" vertical="center"/>
    </xf>
    <xf numFmtId="222" fontId="121" fillId="0" borderId="0" xfId="2837" applyNumberFormat="1" applyFont="1" applyFill="1" applyBorder="1" applyAlignment="1">
      <alignment horizontal="right"/>
    </xf>
    <xf numFmtId="9" fontId="120" fillId="0" borderId="0" xfId="2838" applyFont="1" applyFill="1" applyBorder="1" applyAlignment="1">
      <alignment horizontal="left" vertical="center" indent="4"/>
    </xf>
    <xf numFmtId="0" fontId="122" fillId="0" borderId="33" xfId="2837" applyFont="1" applyFill="1" applyBorder="1" applyAlignment="1"/>
    <xf numFmtId="221" fontId="151" fillId="0" borderId="33" xfId="2835" applyNumberFormat="1" applyFont="1" applyFill="1" applyBorder="1" applyAlignment="1">
      <alignment horizontal="right" vertical="center"/>
    </xf>
    <xf numFmtId="221" fontId="153" fillId="0" borderId="0" xfId="2835" applyNumberFormat="1" applyFont="1" applyAlignment="1">
      <alignment horizontal="right" vertical="center"/>
    </xf>
    <xf numFmtId="221" fontId="121" fillId="0" borderId="0" xfId="2837" applyNumberFormat="1" applyFont="1" applyFill="1" applyBorder="1" applyAlignment="1">
      <alignment horizontal="right" vertical="center"/>
    </xf>
    <xf numFmtId="221" fontId="121" fillId="0" borderId="31" xfId="2837" applyNumberFormat="1" applyFont="1" applyFill="1" applyBorder="1" applyAlignment="1">
      <alignment horizontal="right" vertical="center"/>
    </xf>
    <xf numFmtId="0" fontId="153" fillId="0" borderId="0" xfId="2835" applyFont="1"/>
    <xf numFmtId="0" fontId="125" fillId="0" borderId="0" xfId="2837" applyFont="1" applyBorder="1"/>
    <xf numFmtId="0" fontId="115" fillId="0" borderId="0" xfId="2837" applyFont="1" applyFill="1" applyBorder="1" applyAlignment="1">
      <alignment horizontal="centerContinuous"/>
    </xf>
    <xf numFmtId="0" fontId="108" fillId="0" borderId="0" xfId="2835"/>
    <xf numFmtId="0" fontId="115" fillId="0" borderId="0" xfId="2837" applyFont="1" applyFill="1" applyBorder="1" applyAlignment="1">
      <alignment horizontal="center"/>
    </xf>
    <xf numFmtId="0" fontId="115" fillId="0" borderId="34" xfId="2837" applyFont="1" applyFill="1" applyBorder="1" applyAlignment="1">
      <alignment horizontal="center"/>
    </xf>
    <xf numFmtId="0" fontId="126" fillId="0" borderId="0" xfId="2837" applyFont="1" applyFill="1" applyBorder="1" applyAlignment="1">
      <alignment horizontal="centerContinuous"/>
    </xf>
    <xf numFmtId="221" fontId="121" fillId="0" borderId="0" xfId="2837" applyNumberFormat="1" applyFont="1" applyFill="1" applyBorder="1" applyAlignment="1">
      <alignment horizontal="right"/>
    </xf>
    <xf numFmtId="223" fontId="121" fillId="0" borderId="34" xfId="2837" applyNumberFormat="1" applyFont="1" applyFill="1" applyBorder="1" applyAlignment="1">
      <alignment horizontal="right"/>
    </xf>
    <xf numFmtId="0" fontId="126" fillId="0" borderId="34" xfId="2837" applyFont="1" applyFill="1" applyBorder="1" applyAlignment="1">
      <alignment horizontal="centerContinuous"/>
    </xf>
    <xf numFmtId="223" fontId="121" fillId="0" borderId="0" xfId="2837" applyNumberFormat="1" applyFont="1" applyFill="1" applyBorder="1" applyAlignment="1">
      <alignment horizontal="right"/>
    </xf>
    <xf numFmtId="224" fontId="121"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19" fillId="0" borderId="34" xfId="2837" applyNumberFormat="1" applyFont="1" applyFill="1" applyBorder="1" applyAlignment="1">
      <alignment horizontal="right"/>
    </xf>
    <xf numFmtId="224" fontId="119" fillId="0" borderId="0" xfId="2837" applyNumberFormat="1" applyFont="1" applyFill="1" applyBorder="1" applyAlignment="1">
      <alignment horizontal="right"/>
    </xf>
    <xf numFmtId="221" fontId="121" fillId="0" borderId="32" xfId="2837" applyNumberFormat="1" applyFont="1" applyFill="1" applyBorder="1" applyAlignment="1">
      <alignment horizontal="right"/>
    </xf>
    <xf numFmtId="0" fontId="154" fillId="0" borderId="0" xfId="2835" applyFont="1"/>
    <xf numFmtId="221" fontId="121" fillId="0" borderId="34" xfId="2837" applyNumberFormat="1" applyFont="1" applyFill="1" applyBorder="1" applyAlignment="1">
      <alignment horizontal="right"/>
    </xf>
    <xf numFmtId="43" fontId="132" fillId="0" borderId="0" xfId="440" applyFont="1"/>
    <xf numFmtId="0" fontId="144" fillId="42" borderId="8" xfId="0" applyFont="1" applyFill="1" applyBorder="1" applyAlignment="1">
      <alignment horizontal="center" wrapText="1"/>
    </xf>
    <xf numFmtId="0" fontId="132" fillId="42" borderId="8" xfId="0" applyFont="1" applyFill="1" applyBorder="1" applyAlignment="1">
      <alignment vertical="center" wrapText="1"/>
    </xf>
    <xf numFmtId="0" fontId="144" fillId="42" borderId="8" xfId="0" applyFont="1" applyFill="1" applyBorder="1" applyAlignment="1">
      <alignment vertical="center" wrapText="1"/>
    </xf>
    <xf numFmtId="0" fontId="133" fillId="43" borderId="15" xfId="0" applyFont="1" applyFill="1" applyBorder="1"/>
    <xf numFmtId="0" fontId="133" fillId="43" borderId="15" xfId="0" applyFont="1" applyFill="1" applyBorder="1" applyAlignment="1">
      <alignment horizontal="center"/>
    </xf>
    <xf numFmtId="0" fontId="156" fillId="0" borderId="0" xfId="0" applyFont="1" applyAlignment="1">
      <alignment wrapText="1"/>
    </xf>
    <xf numFmtId="0" fontId="128" fillId="0" borderId="0" xfId="2834" applyFont="1" applyAlignment="1">
      <alignment horizontal="center" vertical="center" readingOrder="1"/>
    </xf>
    <xf numFmtId="0" fontId="158" fillId="0" borderId="15" xfId="514" applyFont="1" applyBorder="1" applyAlignment="1" applyProtection="1">
      <alignment horizontal="center"/>
    </xf>
    <xf numFmtId="0" fontId="134" fillId="0" borderId="0" xfId="514" applyFont="1" applyAlignment="1" applyProtection="1">
      <alignment horizontal="right"/>
    </xf>
    <xf numFmtId="0" fontId="159" fillId="0" borderId="0" xfId="0" applyFont="1" applyAlignment="1">
      <alignment horizontal="justify" vertical="center"/>
    </xf>
    <xf numFmtId="0" fontId="150" fillId="43" borderId="0" xfId="0" applyFont="1" applyFill="1" applyAlignment="1">
      <alignment horizontal="center"/>
    </xf>
    <xf numFmtId="0" fontId="155" fillId="43" borderId="0" xfId="0" applyFont="1" applyFill="1" applyAlignment="1">
      <alignment horizontal="center"/>
    </xf>
  </cellXfs>
  <cellStyles count="2842">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2" xfId="441"/>
    <cellStyle name="Comma 3" xfId="442"/>
    <cellStyle name="Comma 3 2" xfId="443"/>
    <cellStyle name="Comma 4" xfId="444"/>
    <cellStyle name="Comma 4 2" xfId="445"/>
    <cellStyle name="Comma 5" xfId="446"/>
    <cellStyle name="Comma 5 2" xfId="447"/>
    <cellStyle name="Comma 6" xfId="448"/>
    <cellStyle name="Comma 6 2" xfId="2825"/>
    <cellStyle name="Comma 7" xfId="449"/>
    <cellStyle name="Comma 8" xfId="450"/>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2 2" xfId="2834"/>
    <cellStyle name="Normal 10 2" xfId="2830"/>
    <cellStyle name="Normal 11" xfId="2826"/>
    <cellStyle name="Normal 11 2" xfId="2837"/>
    <cellStyle name="Normal 12" xfId="2829"/>
    <cellStyle name="Normal 13" xfId="2836"/>
    <cellStyle name="Normal 2" xfId="552"/>
    <cellStyle name="Normal 3" xfId="553"/>
    <cellStyle name="Normal 4" xfId="554"/>
    <cellStyle name="Normal 5" xfId="555"/>
    <cellStyle name="Normal 5 2" xfId="2835"/>
    <cellStyle name="Normal 6" xfId="556"/>
    <cellStyle name="Normal 7" xfId="557"/>
    <cellStyle name="Normal 8" xfId="558"/>
    <cellStyle name="Normal 9" xfId="559"/>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2" xfId="589"/>
    <cellStyle name="Percent 3" xfId="590"/>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227A99"/>
      <color rgb="FFCCFFFF"/>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0Exela%20Desktop%20-%202019/07.%20External%20Reporting%20Files/2018%20Q4%20Actuals/00.%20Master%20Consol%20File/MASTER%20-%20Q4'18%20Quarterly%20Reporting%20Workbook%20-%20SSW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Certificate (2)"/>
      <sheetName val="Compliance Certificate"/>
      <sheetName val="Data Recon - Control Sheet"/>
      <sheetName val="Trial Balance - GAAP &amp; Proforma"/>
      <sheetName val="Addback Walk - Summary"/>
      <sheetName val="Addback Master Worksheet"/>
      <sheetName val="Biz Op Breakup"/>
      <sheetName val="Exela IS Worksheet"/>
      <sheetName val="Novitex - Worksheet"/>
      <sheetName val="Debt accounts - Check total"/>
      <sheetName val="Net Debt Worksheet"/>
      <sheetName val="Cash &amp; Restricted Cash Balance"/>
      <sheetName val="Rust - Restricted Cash"/>
      <sheetName val="Pro forma Savings - Q4'18"/>
      <sheetName val="Deemed EBITDA working"/>
      <sheetName val="Q4'18 GAAP MD&amp;A Table"/>
      <sheetName val="EBITDA by Quarter - EY"/>
      <sheetName val="Q4'18 Addback Data"/>
      <sheetName val="Acquisitions - Adj.EBITDA"/>
      <sheetName val="Optum P &amp; L"/>
      <sheetName val="Asterion Adj. EBITDA-USD"/>
      <sheetName val="Essbase Addback Check"/>
      <sheetName val="CNI &amp; EBITDA Definitions"/>
      <sheetName val="TB &amp; IS---&gt;"/>
      <sheetName val="Personnel Cost Summary"/>
      <sheetName val="Segment Reporting---&gt;"/>
      <sheetName val="Segment By BU - GAAP"/>
      <sheetName val="Data for Vertical - GAAP"/>
      <sheetName val="Exela-Revenue by BU-GAAP"/>
      <sheetName val="BU Rollup - GAAP"/>
      <sheetName val="Segment By BU - Pro forma"/>
      <sheetName val="Data for Vertical - Pro forma"/>
      <sheetName val="Exela-Revenue by BU-Proforma"/>
      <sheetName val="BU Rollup - Proforma "/>
      <sheetName val="Segment Working----&gt;"/>
      <sheetName val="Segment Summary - Pro forma"/>
      <sheetName val="Worksheet - Proforma"/>
      <sheetName val="Segment Summary - GAAP"/>
      <sheetName val="Worksheet - GAAP"/>
      <sheetName val="%age Split"/>
      <sheetName val="Customer Data Q1'18"/>
      <sheetName val="Customer Data Q2'18"/>
      <sheetName val="Customer Data Q3'18"/>
      <sheetName val="Customer Data Q4'18"/>
      <sheetName val="BT - Healthcare"/>
      <sheetName val="Related Party Expense"/>
      <sheetName val="Worksheets---&gt;"/>
      <sheetName val="IS Walk-GAAP"/>
      <sheetName val="Investor Deck---&gt;"/>
      <sheetName val="One Page Summary"/>
      <sheetName val="IS Walk"/>
      <sheetName val="Adj EBITDA - 2018 Recon"/>
      <sheetName val="Adj EBITDA - 2017 Recon"/>
      <sheetName val="Revenue &amp; Expense Recon"/>
      <sheetName val="Investor Factsheet---&gt;"/>
      <sheetName val="Quarterly Income Statement"/>
      <sheetName val="EBITDA Reconciliation"/>
      <sheetName val="Other Data sheets---&gt;"/>
      <sheetName val="PPE&amp;Intangible Adds Q4'18"/>
      <sheetName val="Cap Structure"/>
      <sheetName val="CapEx"/>
      <sheetName val="Old Worksheets (retain)---&gt;"/>
      <sheetName val="QoQ Slide"/>
      <sheetName val="YTD Slide"/>
      <sheetName val="Revenue &amp;  Capex Recon"/>
      <sheetName val="Quarterly Rev To Adj.EBITDA"/>
      <sheetName val="Quarterly Balance Sheet"/>
      <sheetName val="Novitex - Pre Acq"/>
      <sheetName val="YTD FCF Reconciliation"/>
      <sheetName val="Capex Recon"/>
      <sheetName val="SGA &amp; Related Party"/>
      <sheetName val="Cash Flow Recon"/>
      <sheetName val="Revenue Growth Breakup"/>
      <sheetName val="TTM Revenue &amp; Rev Per FTE"/>
      <sheetName val="Share Count"/>
      <sheetName val="Savings Summary"/>
      <sheetName val="Savings FactSheet"/>
      <sheetName val="D&amp;A Split"/>
      <sheetName val="TTM Adj EBITDA Summary"/>
      <sheetName val="Reported Quarterly IS"/>
      <sheetName val="Informational"/>
      <sheetName val="REFRE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2">
          <cell r="L42">
            <v>330.1</v>
          </cell>
          <cell r="M42">
            <v>307.3</v>
          </cell>
          <cell r="N42">
            <v>324.3</v>
          </cell>
        </row>
        <row r="43">
          <cell r="L43">
            <v>56.3</v>
          </cell>
          <cell r="M43">
            <v>56.8</v>
          </cell>
          <cell r="N43">
            <v>56.3</v>
          </cell>
        </row>
        <row r="44">
          <cell r="L44">
            <v>23.9</v>
          </cell>
          <cell r="M44">
            <v>18.899999999999999</v>
          </cell>
          <cell r="N44">
            <v>19.100000000000001</v>
          </cell>
        </row>
        <row r="49">
          <cell r="L49">
            <v>410.38168223752746</v>
          </cell>
          <cell r="M49">
            <v>383.03000559092044</v>
          </cell>
          <cell r="N49">
            <v>399.64334425733591</v>
          </cell>
        </row>
        <row r="50">
          <cell r="L50">
            <v>313.95357186524109</v>
          </cell>
          <cell r="M50">
            <v>295.93596869644369</v>
          </cell>
          <cell r="N50">
            <v>306.19239867100936</v>
          </cell>
        </row>
        <row r="54">
          <cell r="L54">
            <v>46.723266694760298</v>
          </cell>
          <cell r="M54">
            <v>44.913358515953099</v>
          </cell>
          <cell r="N54">
            <v>47.419962072829499</v>
          </cell>
        </row>
        <row r="68">
          <cell r="L68">
            <v>-25.181646646615707</v>
          </cell>
          <cell r="M68">
            <v>-28.940327654351755</v>
          </cell>
          <cell r="N68">
            <v>-84.400833497434618</v>
          </cell>
        </row>
        <row r="76">
          <cell r="L76">
            <v>1.6192626574316002</v>
          </cell>
          <cell r="M76">
            <v>-0.73276578451199992</v>
          </cell>
          <cell r="N76">
            <v>3.4962613393438002</v>
          </cell>
        </row>
        <row r="77">
          <cell r="L77">
            <v>38.526757939818204</v>
          </cell>
          <cell r="M77">
            <v>38.338892534383994</v>
          </cell>
          <cell r="N77">
            <v>38.211970332581501</v>
          </cell>
        </row>
        <row r="78">
          <cell r="L78">
            <v>36.367826071883407</v>
          </cell>
          <cell r="M78">
            <v>35.041394911741094</v>
          </cell>
          <cell r="N78">
            <v>36.056722445731999</v>
          </cell>
        </row>
        <row r="80">
          <cell r="L80">
            <v>0</v>
          </cell>
          <cell r="M80">
            <v>0</v>
          </cell>
          <cell r="N80">
            <v>48.127063679999999</v>
          </cell>
        </row>
        <row r="81">
          <cell r="L81">
            <v>0</v>
          </cell>
          <cell r="M81">
            <v>1.06739841</v>
          </cell>
          <cell r="N81">
            <v>0</v>
          </cell>
        </row>
        <row r="82">
          <cell r="L82">
            <v>13.009085065966747</v>
          </cell>
          <cell r="M82">
            <v>19.445940844845222</v>
          </cell>
          <cell r="N82">
            <v>21.197390341939599</v>
          </cell>
        </row>
        <row r="83">
          <cell r="L83">
            <v>0.81916550999999982</v>
          </cell>
          <cell r="M83">
            <v>0.2200685</v>
          </cell>
          <cell r="N83">
            <v>2.0245031</v>
          </cell>
        </row>
        <row r="84">
          <cell r="L84">
            <v>5.6379815465256442</v>
          </cell>
          <cell r="M84">
            <v>5.2381485985409881</v>
          </cell>
          <cell r="N84">
            <v>7.6574291967301278</v>
          </cell>
        </row>
        <row r="89">
          <cell r="L89">
            <v>0</v>
          </cell>
          <cell r="M89">
            <v>0</v>
          </cell>
          <cell r="N89">
            <v>0</v>
          </cell>
        </row>
        <row r="90">
          <cell r="L90">
            <v>0</v>
          </cell>
          <cell r="M90">
            <v>0</v>
          </cell>
          <cell r="N90">
            <v>0</v>
          </cell>
        </row>
        <row r="91">
          <cell r="L91">
            <v>-0.70405116730849993</v>
          </cell>
          <cell r="M91">
            <v>-0.78107599999999999</v>
          </cell>
          <cell r="N91">
            <v>2.9163480000000002</v>
          </cell>
        </row>
        <row r="92">
          <cell r="L92">
            <v>70.094380977701405</v>
          </cell>
          <cell r="M92">
            <v>68.897674360647557</v>
          </cell>
          <cell r="N92">
            <v>75.286854938892418</v>
          </cell>
        </row>
        <row r="95">
          <cell r="Q95">
            <v>2.4149913062100339</v>
          </cell>
          <cell r="U95">
            <v>-3.2710476689621695</v>
          </cell>
        </row>
        <row r="96">
          <cell r="U96">
            <v>71.011356572190721</v>
          </cell>
        </row>
        <row r="97">
          <cell r="P97">
            <v>349.85023684745266</v>
          </cell>
          <cell r="Q97">
            <v>346.81054694621247</v>
          </cell>
          <cell r="U97">
            <v>351.58507668906157</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17"/>
  <sheetViews>
    <sheetView showGridLines="0" tabSelected="1" workbookViewId="0">
      <selection activeCell="B1" sqref="B1"/>
    </sheetView>
  </sheetViews>
  <sheetFormatPr defaultColWidth="8.84375" defaultRowHeight="14.6"/>
  <cols>
    <col min="1" max="1" width="8.84375" style="31"/>
    <col min="2" max="2" width="77.84375" style="31" customWidth="1"/>
    <col min="3" max="16384" width="8.84375" style="31"/>
  </cols>
  <sheetData>
    <row r="2" spans="2:3" ht="21">
      <c r="B2" s="223" t="s">
        <v>152</v>
      </c>
      <c r="C2" s="223"/>
    </row>
    <row r="3" spans="2:3" ht="21">
      <c r="B3" s="224" t="s">
        <v>282</v>
      </c>
      <c r="C3" s="224"/>
    </row>
    <row r="4" spans="2:3" ht="18">
      <c r="B4" s="49" t="s">
        <v>288</v>
      </c>
      <c r="C4" s="30"/>
    </row>
    <row r="5" spans="2:3" ht="18">
      <c r="B5" s="216" t="s">
        <v>153</v>
      </c>
      <c r="C5" s="217" t="s">
        <v>228</v>
      </c>
    </row>
    <row r="6" spans="2:3" ht="18">
      <c r="B6" s="32" t="s">
        <v>283</v>
      </c>
      <c r="C6" s="220">
        <v>1</v>
      </c>
    </row>
    <row r="7" spans="2:3" ht="18">
      <c r="B7" s="32" t="s">
        <v>154</v>
      </c>
      <c r="C7" s="33">
        <v>2</v>
      </c>
    </row>
    <row r="8" spans="2:3" ht="18">
      <c r="B8" s="32" t="s">
        <v>155</v>
      </c>
      <c r="C8" s="33">
        <v>3</v>
      </c>
    </row>
    <row r="9" spans="2:3" ht="18">
      <c r="B9" s="32" t="s">
        <v>156</v>
      </c>
      <c r="C9" s="33">
        <v>4</v>
      </c>
    </row>
    <row r="10" spans="2:3" ht="18">
      <c r="B10" s="32" t="s">
        <v>238</v>
      </c>
      <c r="C10" s="33">
        <v>5</v>
      </c>
    </row>
    <row r="11" spans="2:3" ht="18">
      <c r="B11" s="32" t="s">
        <v>235</v>
      </c>
      <c r="C11" s="33">
        <v>6</v>
      </c>
    </row>
    <row r="12" spans="2:3" ht="18">
      <c r="B12" s="32" t="s">
        <v>230</v>
      </c>
      <c r="C12" s="33">
        <v>7</v>
      </c>
    </row>
    <row r="13" spans="2:3" ht="18">
      <c r="B13" s="32" t="s">
        <v>262</v>
      </c>
      <c r="C13" s="33">
        <v>8</v>
      </c>
    </row>
    <row r="14" spans="2:3" ht="18">
      <c r="B14" s="32" t="s">
        <v>247</v>
      </c>
      <c r="C14" s="33">
        <v>9</v>
      </c>
    </row>
    <row r="15" spans="2:3" ht="18">
      <c r="B15" s="32" t="s">
        <v>260</v>
      </c>
      <c r="C15" s="33">
        <v>10</v>
      </c>
    </row>
    <row r="16" spans="2:3">
      <c r="C16" s="34"/>
    </row>
    <row r="17" spans="3:3">
      <c r="C17" s="34"/>
    </row>
  </sheetData>
  <mergeCells count="2">
    <mergeCell ref="B2:C2"/>
    <mergeCell ref="B3:C3"/>
  </mergeCells>
  <hyperlinks>
    <hyperlink ref="C8" location="'Income Statement'!A1" display="'Income Statement'!A1"/>
    <hyperlink ref="C9" location="'Cash Flows'!A1" display="'Cash Flows'!A1"/>
    <hyperlink ref="C11" location="'PF Income Statement'!A1" display="'PF Income Statement'!A1"/>
    <hyperlink ref="C10" location="BasisProForma!A1" display="BasisProForma!A1"/>
    <hyperlink ref="C12" location="'PF EBITDA Reconciliation'!A1" display="'PF EBITDA Reconciliation'!A1"/>
    <hyperlink ref="C13" location="Savings!A1" display="Savings!A1"/>
    <hyperlink ref="C14" location="EquitySecurities!A1" display="EquitySecurities!A1"/>
    <hyperlink ref="C15" location="OutstandingDebtTax!A1" display="OutstandingDebtTax!A1"/>
    <hyperlink ref="C7" location="'Balance Sheet'!A1" display="'Balance Sheet'!A1"/>
    <hyperlink ref="C6" location="Disclaimer!A1" display="Disclaimer!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showGridLines="0" zoomScale="80" zoomScaleNormal="80" workbookViewId="0">
      <selection activeCell="C23" sqref="C23"/>
    </sheetView>
  </sheetViews>
  <sheetFormatPr defaultColWidth="8.84375" defaultRowHeight="14.6"/>
  <cols>
    <col min="1" max="1" width="8.84375" style="31"/>
    <col min="2" max="2" width="11.4609375" style="31" customWidth="1"/>
    <col min="3" max="3" width="140.765625" style="31" customWidth="1"/>
    <col min="4" max="7" width="8.84375" style="31"/>
    <col min="8" max="8" width="14.53515625" style="31" bestFit="1" customWidth="1"/>
    <col min="9" max="16384" width="8.84375" style="31"/>
  </cols>
  <sheetData>
    <row r="3" spans="2:8" ht="21">
      <c r="B3" s="35" t="s">
        <v>247</v>
      </c>
      <c r="C3" s="40"/>
      <c r="F3" s="37" t="s">
        <v>229</v>
      </c>
    </row>
    <row r="4" spans="2:8" ht="21">
      <c r="B4" s="41"/>
      <c r="C4" s="41"/>
    </row>
    <row r="5" spans="2:8" ht="21">
      <c r="B5" s="42" t="s">
        <v>243</v>
      </c>
      <c r="C5" s="41"/>
    </row>
    <row r="6" spans="2:8" ht="42">
      <c r="B6" s="41"/>
      <c r="C6" s="38" t="s">
        <v>277</v>
      </c>
      <c r="G6" s="212"/>
      <c r="H6" s="212"/>
    </row>
    <row r="7" spans="2:8" ht="21">
      <c r="B7" s="41"/>
      <c r="C7" s="41"/>
      <c r="G7" s="212"/>
      <c r="H7" s="212"/>
    </row>
    <row r="8" spans="2:8" ht="21">
      <c r="B8" s="42" t="s">
        <v>244</v>
      </c>
      <c r="C8" s="41"/>
      <c r="G8" s="212"/>
      <c r="H8" s="212"/>
    </row>
    <row r="9" spans="2:8" ht="21">
      <c r="B9" s="41"/>
      <c r="C9" s="38" t="s">
        <v>279</v>
      </c>
      <c r="G9" s="212"/>
      <c r="H9" s="212"/>
    </row>
    <row r="10" spans="2:8" ht="21">
      <c r="B10" s="41"/>
      <c r="C10" s="41"/>
      <c r="G10" s="212"/>
      <c r="H10" s="212"/>
    </row>
    <row r="11" spans="2:8" ht="21">
      <c r="B11" s="42" t="s">
        <v>245</v>
      </c>
      <c r="C11" s="41"/>
      <c r="G11" s="212"/>
      <c r="H11" s="212"/>
    </row>
    <row r="12" spans="2:8" ht="21">
      <c r="B12" s="42"/>
      <c r="C12" s="41" t="s">
        <v>253</v>
      </c>
      <c r="G12" s="212"/>
      <c r="H12" s="212"/>
    </row>
    <row r="13" spans="2:8" ht="42">
      <c r="B13" s="41"/>
      <c r="C13" s="38" t="s">
        <v>254</v>
      </c>
      <c r="G13" s="212"/>
      <c r="H13" s="212"/>
    </row>
    <row r="14" spans="2:8" ht="21">
      <c r="B14" s="41"/>
      <c r="C14" s="38" t="s">
        <v>251</v>
      </c>
    </row>
    <row r="15" spans="2:8" ht="42">
      <c r="B15" s="41"/>
      <c r="C15" s="38" t="s">
        <v>252</v>
      </c>
    </row>
    <row r="16" spans="2:8" ht="21">
      <c r="B16" s="41"/>
      <c r="C16" s="38"/>
    </row>
    <row r="17" spans="2:3" ht="21">
      <c r="B17" s="42" t="s">
        <v>246</v>
      </c>
      <c r="C17" s="41"/>
    </row>
    <row r="18" spans="2:3" ht="42">
      <c r="B18" s="41"/>
      <c r="C18" s="38" t="s">
        <v>292</v>
      </c>
    </row>
  </sheetData>
  <hyperlinks>
    <hyperlink ref="F3" location="Contents!A1" display="Back"/>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9"/>
  <sheetViews>
    <sheetView showGridLines="0" zoomScale="80" zoomScaleNormal="80" workbookViewId="0">
      <selection activeCell="B20" sqref="B20"/>
    </sheetView>
  </sheetViews>
  <sheetFormatPr defaultColWidth="8.84375" defaultRowHeight="14.6"/>
  <cols>
    <col min="1" max="1" width="8.84375" style="31"/>
    <col min="2" max="2" width="156.3046875" style="31" bestFit="1" customWidth="1"/>
    <col min="3" max="16384" width="8.84375" style="31"/>
  </cols>
  <sheetData>
    <row r="3" spans="2:5" ht="21">
      <c r="B3" s="35" t="s">
        <v>260</v>
      </c>
      <c r="E3" s="37" t="s">
        <v>229</v>
      </c>
    </row>
    <row r="5" spans="2:5" ht="21">
      <c r="B5" s="38" t="s">
        <v>255</v>
      </c>
    </row>
    <row r="6" spans="2:5" ht="42">
      <c r="B6" s="38" t="s">
        <v>256</v>
      </c>
    </row>
    <row r="7" spans="2:5" ht="63">
      <c r="B7" s="38" t="s">
        <v>257</v>
      </c>
    </row>
    <row r="8" spans="2:5" ht="21">
      <c r="B8" s="38" t="s">
        <v>258</v>
      </c>
    </row>
    <row r="9" spans="2:5" ht="42">
      <c r="B9" s="38" t="s">
        <v>278</v>
      </c>
    </row>
    <row r="10" spans="2:5" ht="21">
      <c r="B10" s="38"/>
    </row>
    <row r="11" spans="2:5" ht="42">
      <c r="B11" s="29" t="s">
        <v>259</v>
      </c>
    </row>
    <row r="12" spans="2:5" ht="21">
      <c r="B12" s="38"/>
    </row>
    <row r="13" spans="2:5" ht="21">
      <c r="B13" s="39" t="s">
        <v>261</v>
      </c>
    </row>
    <row r="14" spans="2:5" ht="21">
      <c r="B14" s="39"/>
    </row>
    <row r="15" spans="2:5" ht="21">
      <c r="B15" s="38" t="s">
        <v>280</v>
      </c>
    </row>
    <row r="16" spans="2:5" ht="42">
      <c r="B16" s="38" t="s">
        <v>281</v>
      </c>
    </row>
    <row r="17" spans="2:2" ht="21">
      <c r="B17" s="38"/>
    </row>
    <row r="18" spans="2:2" ht="21">
      <c r="B18" s="38"/>
    </row>
    <row r="19" spans="2:2" ht="21">
      <c r="B19" s="38"/>
    </row>
    <row r="20" spans="2:2" ht="21">
      <c r="B20" s="38"/>
    </row>
    <row r="21" spans="2:2" ht="21">
      <c r="B21" s="38"/>
    </row>
    <row r="22" spans="2:2" ht="21">
      <c r="B22" s="38"/>
    </row>
    <row r="23" spans="2:2" ht="21">
      <c r="B23" s="38"/>
    </row>
    <row r="24" spans="2:2" ht="21">
      <c r="B24" s="38"/>
    </row>
    <row r="25" spans="2:2" ht="21">
      <c r="B25" s="38"/>
    </row>
    <row r="26" spans="2:2" ht="21">
      <c r="B26" s="38"/>
    </row>
    <row r="27" spans="2:2" ht="21">
      <c r="B27" s="38"/>
    </row>
    <row r="28" spans="2:2" ht="21">
      <c r="B28" s="38"/>
    </row>
    <row r="29" spans="2:2" ht="21">
      <c r="B29" s="38"/>
    </row>
  </sheetData>
  <hyperlinks>
    <hyperlink ref="E3" location="Contents!A1" display="Back"/>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election activeCell="A2" sqref="A2"/>
    </sheetView>
  </sheetViews>
  <sheetFormatPr defaultRowHeight="12.45"/>
  <cols>
    <col min="1" max="1" width="162.3046875" customWidth="1"/>
  </cols>
  <sheetData>
    <row r="1" spans="1:1" ht="14.6">
      <c r="A1" s="221" t="s">
        <v>229</v>
      </c>
    </row>
    <row r="2" spans="1:1" ht="26.6">
      <c r="A2" s="219" t="s">
        <v>283</v>
      </c>
    </row>
    <row r="3" spans="1:1" ht="157.30000000000001" customHeight="1">
      <c r="A3" s="218" t="s">
        <v>289</v>
      </c>
    </row>
    <row r="4" spans="1:1" ht="64.3" customHeight="1">
      <c r="A4" s="218" t="s">
        <v>284</v>
      </c>
    </row>
    <row r="5" spans="1:1" ht="201.9" customHeight="1">
      <c r="A5" s="218" t="s">
        <v>285</v>
      </c>
    </row>
    <row r="6" spans="1:1" ht="66" customHeight="1">
      <c r="A6" s="218" t="s">
        <v>286</v>
      </c>
    </row>
    <row r="7" spans="1:1" ht="27.9" customHeight="1">
      <c r="A7" s="218" t="s">
        <v>287</v>
      </c>
    </row>
    <row r="8" spans="1:1" ht="24.9" customHeight="1">
      <c r="A8" s="218" t="s">
        <v>293</v>
      </c>
    </row>
    <row r="9" spans="1:1" ht="84" customHeight="1">
      <c r="A9" s="218"/>
    </row>
    <row r="10" spans="1:1" ht="14.6">
      <c r="A10" s="222"/>
    </row>
  </sheetData>
  <hyperlinks>
    <hyperlink ref="A1" location="Contents!A1" display="Back"/>
  </hyperlinks>
  <pageMargins left="0.7" right="0.7" top="0.75" bottom="0.75" header="0.3" footer="0.3"/>
  <pageSetup scale="9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zoomScaleNormal="100" zoomScaleSheetLayoutView="80" workbookViewId="0">
      <pane xSplit="2" ySplit="7" topLeftCell="C8" activePane="bottomRight" state="frozen"/>
      <selection activeCell="H10" sqref="H10"/>
      <selection pane="topRight" activeCell="H10" sqref="H10"/>
      <selection pane="bottomLeft" activeCell="H10" sqref="H10"/>
      <selection pane="bottomRight" activeCell="P6" sqref="P6"/>
    </sheetView>
  </sheetViews>
  <sheetFormatPr defaultColWidth="9.23046875" defaultRowHeight="14.6" outlineLevelCol="1"/>
  <cols>
    <col min="1" max="1" width="65" style="31" customWidth="1"/>
    <col min="2" max="2" width="1.69140625" style="134" customWidth="1"/>
    <col min="3" max="3" width="1.69140625" style="31" customWidth="1"/>
    <col min="4" max="4" width="12.69140625" style="82" customWidth="1" outlineLevel="1"/>
    <col min="5" max="5" width="1.69140625" style="31" customWidth="1" outlineLevel="1"/>
    <col min="6" max="6" width="12.69140625" style="31" customWidth="1"/>
    <col min="7" max="7" width="1.69140625" style="31" customWidth="1"/>
    <col min="8" max="8" width="12.69140625" style="82" customWidth="1" outlineLevel="1"/>
    <col min="9" max="9" width="1.69140625" style="31" customWidth="1" outlineLevel="1"/>
    <col min="10" max="10" width="12.69140625" style="82" customWidth="1" outlineLevel="1"/>
    <col min="11" max="11" width="1.69140625" style="31" customWidth="1" outlineLevel="1"/>
    <col min="12" max="12" width="12.69140625" style="82" customWidth="1" outlineLevel="1"/>
    <col min="13" max="13" width="1.69140625" style="31" customWidth="1" outlineLevel="1"/>
    <col min="14" max="14" width="12.69140625" style="31" customWidth="1"/>
    <col min="15" max="16" width="10.3046875" style="67" bestFit="1" customWidth="1"/>
    <col min="17" max="16384" width="9.23046875" style="67"/>
  </cols>
  <sheetData>
    <row r="1" spans="1:16" ht="21">
      <c r="A1" s="154" t="s">
        <v>76</v>
      </c>
      <c r="D1" s="31"/>
      <c r="H1" s="31"/>
      <c r="J1" s="31"/>
      <c r="L1" s="31"/>
    </row>
    <row r="2" spans="1:16" ht="17.149999999999999">
      <c r="A2" s="153" t="s">
        <v>0</v>
      </c>
      <c r="D2" s="31"/>
      <c r="H2" s="31"/>
      <c r="J2" s="31"/>
      <c r="L2" s="31"/>
    </row>
    <row r="3" spans="1:16" ht="17.149999999999999">
      <c r="A3" s="153" t="s">
        <v>21</v>
      </c>
      <c r="D3" s="31"/>
      <c r="H3" s="31"/>
      <c r="J3" s="31"/>
      <c r="L3" s="31"/>
    </row>
    <row r="4" spans="1:16">
      <c r="A4" s="95"/>
      <c r="D4" s="31"/>
      <c r="H4" s="31"/>
      <c r="J4" s="31"/>
      <c r="L4" s="31"/>
    </row>
    <row r="5" spans="1:16" ht="18">
      <c r="A5" s="152" t="s">
        <v>2</v>
      </c>
      <c r="D5" s="31"/>
      <c r="G5" s="37"/>
      <c r="H5" s="31"/>
      <c r="I5" s="37"/>
      <c r="J5" s="31"/>
      <c r="K5" s="37"/>
      <c r="L5" s="31"/>
    </row>
    <row r="6" spans="1:16" ht="15" thickBot="1">
      <c r="D6" s="31"/>
      <c r="H6" s="31"/>
      <c r="J6" s="31"/>
      <c r="L6" s="31"/>
      <c r="P6" s="37" t="s">
        <v>229</v>
      </c>
    </row>
    <row r="7" spans="1:16" ht="44.15" thickBot="1">
      <c r="A7" s="135" t="s">
        <v>3</v>
      </c>
      <c r="D7" s="136" t="s">
        <v>23</v>
      </c>
      <c r="E7" s="137"/>
      <c r="F7" s="213" t="s">
        <v>26</v>
      </c>
      <c r="H7" s="136" t="s">
        <v>28</v>
      </c>
      <c r="J7" s="136" t="s">
        <v>31</v>
      </c>
      <c r="L7" s="136" t="s">
        <v>34</v>
      </c>
      <c r="M7" s="137"/>
      <c r="N7" s="213" t="s">
        <v>38</v>
      </c>
    </row>
    <row r="8" spans="1:16">
      <c r="A8" s="138" t="s">
        <v>4</v>
      </c>
      <c r="D8" s="70"/>
      <c r="E8" s="70"/>
      <c r="F8" s="70"/>
      <c r="H8" s="70"/>
      <c r="J8" s="70"/>
      <c r="L8" s="70"/>
      <c r="M8" s="70"/>
      <c r="N8" s="70"/>
    </row>
    <row r="9" spans="1:16">
      <c r="A9" s="139" t="s">
        <v>5</v>
      </c>
      <c r="C9" s="31" t="s">
        <v>6</v>
      </c>
      <c r="D9" s="107">
        <v>30592</v>
      </c>
      <c r="E9" s="31" t="s">
        <v>6</v>
      </c>
      <c r="F9" s="107">
        <v>39000</v>
      </c>
      <c r="G9" s="31" t="s">
        <v>6</v>
      </c>
      <c r="H9" s="107">
        <v>26882</v>
      </c>
      <c r="I9" s="31" t="s">
        <v>6</v>
      </c>
      <c r="J9" s="107">
        <v>55783</v>
      </c>
      <c r="K9" s="31" t="s">
        <v>6</v>
      </c>
      <c r="L9" s="107">
        <v>40692</v>
      </c>
      <c r="M9" s="31" t="s">
        <v>6</v>
      </c>
      <c r="N9" s="107">
        <v>25615</v>
      </c>
      <c r="P9" s="140"/>
    </row>
    <row r="10" spans="1:16">
      <c r="A10" s="141" t="s">
        <v>40</v>
      </c>
      <c r="D10" s="104">
        <v>18239</v>
      </c>
      <c r="E10" s="104"/>
      <c r="F10" s="104">
        <v>42489</v>
      </c>
      <c r="H10" s="104">
        <v>12549</v>
      </c>
      <c r="J10" s="104">
        <v>31088</v>
      </c>
      <c r="L10" s="104">
        <v>8955</v>
      </c>
      <c r="M10" s="104"/>
      <c r="N10" s="104">
        <v>18239</v>
      </c>
    </row>
    <row r="11" spans="1:16">
      <c r="A11" s="139" t="s">
        <v>8</v>
      </c>
      <c r="D11" s="107">
        <v>267943</v>
      </c>
      <c r="E11" s="104"/>
      <c r="F11" s="107">
        <v>229704</v>
      </c>
      <c r="H11" s="107">
        <v>238680</v>
      </c>
      <c r="J11" s="107">
        <v>262260</v>
      </c>
      <c r="L11" s="107">
        <v>253986</v>
      </c>
      <c r="M11" s="104"/>
      <c r="N11" s="107">
        <v>270812</v>
      </c>
      <c r="O11" s="142"/>
      <c r="P11" s="140"/>
    </row>
    <row r="12" spans="1:16">
      <c r="A12" s="141" t="s">
        <v>41</v>
      </c>
      <c r="D12" s="104">
        <v>16220</v>
      </c>
      <c r="E12" s="104"/>
      <c r="F12" s="104">
        <v>11922</v>
      </c>
      <c r="H12" s="104">
        <v>13519</v>
      </c>
      <c r="J12" s="104">
        <v>15088</v>
      </c>
      <c r="L12" s="104">
        <v>16122</v>
      </c>
      <c r="M12" s="104"/>
      <c r="N12" s="104">
        <v>16220</v>
      </c>
    </row>
    <row r="13" spans="1:16" ht="15" thickBot="1">
      <c r="A13" s="139" t="s">
        <v>9</v>
      </c>
      <c r="D13" s="107">
        <v>24870</v>
      </c>
      <c r="E13" s="104"/>
      <c r="F13" s="107">
        <v>24596</v>
      </c>
      <c r="H13" s="107">
        <v>27520</v>
      </c>
      <c r="J13" s="107">
        <v>24108</v>
      </c>
      <c r="L13" s="107">
        <v>26933</v>
      </c>
      <c r="M13" s="104"/>
      <c r="N13" s="107">
        <v>25015</v>
      </c>
      <c r="P13" s="140"/>
    </row>
    <row r="14" spans="1:16">
      <c r="A14" s="143" t="s">
        <v>10</v>
      </c>
      <c r="D14" s="144">
        <f>SUM(D9:D13)</f>
        <v>357864</v>
      </c>
      <c r="E14" s="109"/>
      <c r="F14" s="144">
        <f>SUM(F9:F13)</f>
        <v>347711</v>
      </c>
      <c r="H14" s="144">
        <f>SUM(H9:H13)</f>
        <v>319150</v>
      </c>
      <c r="J14" s="144">
        <f>SUM(J9:J13)</f>
        <v>388327</v>
      </c>
      <c r="L14" s="144">
        <f>SUM(L9:L13)</f>
        <v>346688</v>
      </c>
      <c r="M14" s="109"/>
      <c r="N14" s="144">
        <f>SUM(N9:N13)</f>
        <v>355901</v>
      </c>
      <c r="O14" s="140"/>
      <c r="P14" s="140"/>
    </row>
    <row r="15" spans="1:16">
      <c r="A15" s="139" t="s">
        <v>43</v>
      </c>
      <c r="D15" s="107">
        <v>132986</v>
      </c>
      <c r="E15" s="104"/>
      <c r="F15" s="107">
        <v>132908</v>
      </c>
      <c r="H15" s="107">
        <v>132870</v>
      </c>
      <c r="J15" s="107">
        <v>135585</v>
      </c>
      <c r="L15" s="107">
        <v>131156</v>
      </c>
      <c r="M15" s="104"/>
      <c r="N15" s="107">
        <v>132986</v>
      </c>
      <c r="P15" s="140"/>
    </row>
    <row r="16" spans="1:16">
      <c r="A16" s="141" t="s">
        <v>11</v>
      </c>
      <c r="D16" s="104">
        <v>708258</v>
      </c>
      <c r="E16" s="104"/>
      <c r="F16" s="104">
        <v>747325</v>
      </c>
      <c r="H16" s="104">
        <v>747325</v>
      </c>
      <c r="J16" s="104">
        <v>748708</v>
      </c>
      <c r="L16" s="104">
        <v>749762</v>
      </c>
      <c r="M16" s="104"/>
      <c r="N16" s="104">
        <v>708258</v>
      </c>
      <c r="P16" s="140"/>
    </row>
    <row r="17" spans="1:16">
      <c r="A17" s="139" t="s">
        <v>42</v>
      </c>
      <c r="D17" s="107">
        <v>407021</v>
      </c>
      <c r="E17" s="104"/>
      <c r="F17" s="107">
        <v>464984</v>
      </c>
      <c r="H17" s="107">
        <v>438929</v>
      </c>
      <c r="J17" s="107">
        <v>419725</v>
      </c>
      <c r="L17" s="107">
        <v>398280</v>
      </c>
      <c r="M17" s="104"/>
      <c r="N17" s="107">
        <v>407021</v>
      </c>
      <c r="O17" s="140"/>
      <c r="P17" s="140"/>
    </row>
    <row r="18" spans="1:16">
      <c r="A18" s="141" t="s">
        <v>44</v>
      </c>
      <c r="D18" s="104">
        <v>15884</v>
      </c>
      <c r="E18" s="104"/>
      <c r="F18" s="104">
        <v>9019</v>
      </c>
      <c r="H18" s="104">
        <v>9171</v>
      </c>
      <c r="J18" s="104">
        <v>15280</v>
      </c>
      <c r="L18" s="104">
        <v>14810</v>
      </c>
      <c r="M18" s="104"/>
      <c r="N18" s="104">
        <v>16225</v>
      </c>
      <c r="O18" s="140"/>
      <c r="P18" s="140"/>
    </row>
    <row r="19" spans="1:16">
      <c r="A19" s="139" t="s">
        <v>45</v>
      </c>
      <c r="D19" s="107">
        <v>19391</v>
      </c>
      <c r="E19" s="104"/>
      <c r="F19" s="107">
        <v>12891</v>
      </c>
      <c r="H19" s="107">
        <v>18490</v>
      </c>
      <c r="J19" s="107">
        <v>21276</v>
      </c>
      <c r="L19" s="107">
        <v>21650</v>
      </c>
      <c r="M19" s="104"/>
      <c r="N19" s="107">
        <v>19391</v>
      </c>
      <c r="O19" s="140"/>
      <c r="P19" s="140"/>
    </row>
    <row r="20" spans="1:16" ht="15" thickBot="1">
      <c r="A20" s="143" t="s">
        <v>12</v>
      </c>
      <c r="C20" s="31" t="s">
        <v>6</v>
      </c>
      <c r="D20" s="131">
        <f>SUM(D15:D19)+D14</f>
        <v>1641404</v>
      </c>
      <c r="E20" s="109"/>
      <c r="F20" s="131">
        <f>SUM(F15:F19)+F14</f>
        <v>1714838</v>
      </c>
      <c r="G20" s="31" t="s">
        <v>6</v>
      </c>
      <c r="H20" s="131">
        <f>SUM(H15:H19)+H14</f>
        <v>1665935</v>
      </c>
      <c r="I20" s="31" t="s">
        <v>6</v>
      </c>
      <c r="J20" s="131">
        <f>SUM(J15:J19)+J14</f>
        <v>1728901</v>
      </c>
      <c r="K20" s="31" t="s">
        <v>6</v>
      </c>
      <c r="L20" s="131">
        <f>SUM(L15:L19)+L14</f>
        <v>1662346</v>
      </c>
      <c r="M20" s="109"/>
      <c r="N20" s="131">
        <f>SUM(N15:N19)+N14</f>
        <v>1639782</v>
      </c>
      <c r="O20" s="140"/>
      <c r="P20" s="140"/>
    </row>
    <row r="21" spans="1:16" ht="15" thickTop="1">
      <c r="A21" s="139" t="s">
        <v>46</v>
      </c>
      <c r="D21" s="107"/>
      <c r="E21" s="104"/>
      <c r="F21" s="107"/>
      <c r="H21" s="107"/>
      <c r="J21" s="107"/>
      <c r="L21" s="107"/>
      <c r="M21" s="104"/>
      <c r="N21" s="107"/>
      <c r="O21" s="140"/>
      <c r="P21" s="140"/>
    </row>
    <row r="22" spans="1:16">
      <c r="A22" s="138" t="s">
        <v>13</v>
      </c>
      <c r="D22" s="104"/>
      <c r="E22" s="104"/>
      <c r="F22" s="104"/>
      <c r="H22" s="104"/>
      <c r="J22" s="104"/>
      <c r="L22" s="104"/>
      <c r="M22" s="104"/>
      <c r="N22" s="104"/>
    </row>
    <row r="23" spans="1:16">
      <c r="A23" s="139" t="s">
        <v>15</v>
      </c>
      <c r="C23" s="134" t="s">
        <v>6</v>
      </c>
      <c r="D23" s="107">
        <v>99853</v>
      </c>
      <c r="E23" s="31" t="s">
        <v>6</v>
      </c>
      <c r="F23" s="107">
        <v>81263</v>
      </c>
      <c r="G23" s="31" t="s">
        <v>6</v>
      </c>
      <c r="H23" s="107">
        <v>77194</v>
      </c>
      <c r="I23" s="31" t="s">
        <v>6</v>
      </c>
      <c r="J23" s="107">
        <v>86304</v>
      </c>
      <c r="K23" s="31" t="s">
        <v>6</v>
      </c>
      <c r="L23" s="107">
        <v>90673</v>
      </c>
      <c r="M23" s="31" t="s">
        <v>6</v>
      </c>
      <c r="N23" s="107">
        <v>99853</v>
      </c>
      <c r="P23" s="140"/>
    </row>
    <row r="24" spans="1:16">
      <c r="A24" s="141" t="s">
        <v>47</v>
      </c>
      <c r="D24" s="104">
        <v>7735</v>
      </c>
      <c r="E24" s="104"/>
      <c r="F24" s="104">
        <v>14445</v>
      </c>
      <c r="H24" s="104">
        <v>14172</v>
      </c>
      <c r="J24" s="104">
        <v>11987</v>
      </c>
      <c r="L24" s="104">
        <v>10756</v>
      </c>
      <c r="M24" s="104"/>
      <c r="N24" s="104">
        <v>7735</v>
      </c>
      <c r="P24" s="140"/>
    </row>
    <row r="25" spans="1:16">
      <c r="A25" s="139" t="s">
        <v>48</v>
      </c>
      <c r="C25" s="134"/>
      <c r="D25" s="107">
        <v>3633</v>
      </c>
      <c r="E25" s="104"/>
      <c r="F25" s="107">
        <v>3612</v>
      </c>
      <c r="G25" s="134"/>
      <c r="H25" s="107">
        <v>6967</v>
      </c>
      <c r="I25" s="134"/>
      <c r="J25" s="107">
        <v>5385</v>
      </c>
      <c r="K25" s="134"/>
      <c r="L25" s="107">
        <v>5422</v>
      </c>
      <c r="M25" s="104"/>
      <c r="N25" s="107">
        <v>1996</v>
      </c>
    </row>
    <row r="26" spans="1:16">
      <c r="A26" s="141" t="s">
        <v>49</v>
      </c>
      <c r="D26" s="104">
        <f>115079-D28</f>
        <v>66008</v>
      </c>
      <c r="E26" s="104"/>
      <c r="F26" s="104">
        <f>104485-55101</f>
        <v>49384</v>
      </c>
      <c r="H26" s="104">
        <v>31805</v>
      </c>
      <c r="J26" s="104">
        <v>40737</v>
      </c>
      <c r="L26" s="104">
        <v>41397</v>
      </c>
      <c r="M26" s="104"/>
      <c r="N26" s="104">
        <v>66008</v>
      </c>
    </row>
    <row r="27" spans="1:16">
      <c r="A27" s="139" t="s">
        <v>50</v>
      </c>
      <c r="C27" s="134"/>
      <c r="D27" s="107">
        <v>54583</v>
      </c>
      <c r="E27" s="104"/>
      <c r="F27" s="107">
        <v>46925</v>
      </c>
      <c r="G27" s="134"/>
      <c r="H27" s="107">
        <v>49738</v>
      </c>
      <c r="I27" s="134"/>
      <c r="J27" s="107">
        <v>50905</v>
      </c>
      <c r="K27" s="134"/>
      <c r="L27" s="107">
        <v>54975</v>
      </c>
      <c r="M27" s="104"/>
      <c r="N27" s="107">
        <v>54583</v>
      </c>
      <c r="P27" s="140"/>
    </row>
    <row r="28" spans="1:16">
      <c r="A28" s="141" t="s">
        <v>75</v>
      </c>
      <c r="C28" s="134"/>
      <c r="D28" s="104">
        <v>49071</v>
      </c>
      <c r="E28" s="104"/>
      <c r="F28" s="104">
        <v>55101</v>
      </c>
      <c r="G28" s="134"/>
      <c r="H28" s="104">
        <v>23795</v>
      </c>
      <c r="I28" s="134"/>
      <c r="J28" s="104">
        <v>48885</v>
      </c>
      <c r="K28" s="134"/>
      <c r="L28" s="104">
        <v>23845</v>
      </c>
      <c r="M28" s="104"/>
      <c r="N28" s="104">
        <v>49071</v>
      </c>
      <c r="P28" s="140"/>
    </row>
    <row r="29" spans="1:16">
      <c r="A29" s="139" t="s">
        <v>51</v>
      </c>
      <c r="D29" s="107">
        <v>34235</v>
      </c>
      <c r="E29" s="104"/>
      <c r="F29" s="107">
        <v>31656</v>
      </c>
      <c r="H29" s="107">
        <v>36542</v>
      </c>
      <c r="J29" s="107">
        <v>36997</v>
      </c>
      <c r="L29" s="107">
        <v>39419</v>
      </c>
      <c r="M29" s="104"/>
      <c r="N29" s="107">
        <v>34235</v>
      </c>
      <c r="O29" s="142"/>
      <c r="P29" s="140"/>
    </row>
    <row r="30" spans="1:16">
      <c r="A30" s="141" t="s">
        <v>52</v>
      </c>
      <c r="C30" s="134"/>
      <c r="D30" s="104">
        <v>16504</v>
      </c>
      <c r="E30" s="104"/>
      <c r="F30" s="104">
        <v>12709</v>
      </c>
      <c r="G30" s="134"/>
      <c r="H30" s="104">
        <v>15933</v>
      </c>
      <c r="I30" s="134"/>
      <c r="J30" s="104">
        <v>20654</v>
      </c>
      <c r="K30" s="134"/>
      <c r="L30" s="104">
        <v>18084</v>
      </c>
      <c r="M30" s="104"/>
      <c r="N30" s="104">
        <v>16504</v>
      </c>
    </row>
    <row r="31" spans="1:16">
      <c r="A31" s="139" t="s">
        <v>53</v>
      </c>
      <c r="D31" s="107">
        <v>56002</v>
      </c>
      <c r="E31" s="104"/>
      <c r="F31" s="107">
        <v>42489</v>
      </c>
      <c r="H31" s="107">
        <v>56554</v>
      </c>
      <c r="J31" s="107">
        <v>94233</v>
      </c>
      <c r="L31" s="107">
        <v>52889</v>
      </c>
      <c r="M31" s="104"/>
      <c r="N31" s="107">
        <v>56002</v>
      </c>
      <c r="O31" s="142"/>
      <c r="P31" s="140"/>
    </row>
    <row r="32" spans="1:16">
      <c r="A32" s="141" t="s">
        <v>54</v>
      </c>
      <c r="C32" s="134"/>
      <c r="D32" s="104">
        <v>17498</v>
      </c>
      <c r="E32" s="104"/>
      <c r="F32" s="104">
        <v>15611</v>
      </c>
      <c r="G32" s="134"/>
      <c r="H32" s="104">
        <v>14785</v>
      </c>
      <c r="I32" s="134"/>
      <c r="J32" s="104">
        <v>16568</v>
      </c>
      <c r="K32" s="134"/>
      <c r="L32" s="104">
        <v>15926</v>
      </c>
      <c r="M32" s="104"/>
      <c r="N32" s="104">
        <v>17498</v>
      </c>
      <c r="P32" s="140"/>
    </row>
    <row r="33" spans="1:16" ht="15" thickBot="1">
      <c r="A33" s="139" t="s">
        <v>14</v>
      </c>
      <c r="D33" s="145">
        <v>31345</v>
      </c>
      <c r="E33" s="104"/>
      <c r="F33" s="145">
        <v>20565</v>
      </c>
      <c r="H33" s="145">
        <v>21170</v>
      </c>
      <c r="J33" s="145">
        <v>16299</v>
      </c>
      <c r="L33" s="145">
        <v>20062</v>
      </c>
      <c r="M33" s="104"/>
      <c r="N33" s="145">
        <v>29237</v>
      </c>
      <c r="O33" s="142"/>
      <c r="P33" s="140"/>
    </row>
    <row r="34" spans="1:16">
      <c r="A34" s="146" t="s">
        <v>64</v>
      </c>
      <c r="C34" s="134"/>
      <c r="D34" s="109">
        <f>SUM(D23:D33)</f>
        <v>436467</v>
      </c>
      <c r="E34" s="104"/>
      <c r="F34" s="109">
        <f>SUM(F23:F33)</f>
        <v>373760</v>
      </c>
      <c r="G34" s="134"/>
      <c r="H34" s="109">
        <f>SUM(H23:H33)</f>
        <v>348655</v>
      </c>
      <c r="I34" s="134"/>
      <c r="J34" s="109">
        <f>SUM(J23:J33)</f>
        <v>428954</v>
      </c>
      <c r="K34" s="134"/>
      <c r="L34" s="109">
        <f>SUM(L23:L33)</f>
        <v>373448</v>
      </c>
      <c r="M34" s="104"/>
      <c r="N34" s="109">
        <f>SUM(N23:N33)</f>
        <v>432722</v>
      </c>
      <c r="P34" s="140"/>
    </row>
    <row r="35" spans="1:16">
      <c r="A35" s="139" t="s">
        <v>55</v>
      </c>
      <c r="D35" s="107">
        <v>1306423</v>
      </c>
      <c r="E35" s="104"/>
      <c r="F35" s="107">
        <v>1276094</v>
      </c>
      <c r="H35" s="107">
        <v>1277029</v>
      </c>
      <c r="J35" s="107">
        <v>1281697</v>
      </c>
      <c r="L35" s="107">
        <v>1307884</v>
      </c>
      <c r="M35" s="104"/>
      <c r="N35" s="107">
        <v>1306423</v>
      </c>
      <c r="O35" s="142"/>
      <c r="P35" s="140"/>
    </row>
    <row r="36" spans="1:16">
      <c r="A36" s="141" t="s">
        <v>56</v>
      </c>
      <c r="D36" s="104">
        <v>26738</v>
      </c>
      <c r="E36" s="104"/>
      <c r="F36" s="104">
        <v>25958</v>
      </c>
      <c r="H36" s="104">
        <v>26474</v>
      </c>
      <c r="J36" s="104">
        <v>25193</v>
      </c>
      <c r="L36" s="104">
        <v>22945</v>
      </c>
      <c r="M36" s="104"/>
      <c r="N36" s="104">
        <v>26738</v>
      </c>
    </row>
    <row r="37" spans="1:16">
      <c r="A37" s="139" t="s">
        <v>57</v>
      </c>
      <c r="D37" s="107">
        <v>25269</v>
      </c>
      <c r="E37" s="104"/>
      <c r="F37" s="107">
        <v>25496</v>
      </c>
      <c r="H37" s="107">
        <v>26081</v>
      </c>
      <c r="J37" s="107">
        <v>30471</v>
      </c>
      <c r="L37" s="107">
        <v>30376</v>
      </c>
      <c r="M37" s="104"/>
      <c r="N37" s="107">
        <v>25269</v>
      </c>
      <c r="O37" s="142"/>
      <c r="P37" s="140"/>
    </row>
    <row r="38" spans="1:16">
      <c r="A38" s="141" t="s">
        <v>58</v>
      </c>
      <c r="D38" s="104">
        <v>9296</v>
      </c>
      <c r="E38" s="104"/>
      <c r="F38" s="104">
        <v>5362</v>
      </c>
      <c r="H38" s="104">
        <v>5478</v>
      </c>
      <c r="J38" s="104">
        <v>5016</v>
      </c>
      <c r="L38" s="104">
        <v>2115</v>
      </c>
      <c r="M38" s="104"/>
      <c r="N38" s="104">
        <v>11212</v>
      </c>
      <c r="P38" s="140"/>
    </row>
    <row r="39" spans="1:16">
      <c r="A39" s="139" t="s">
        <v>59</v>
      </c>
      <c r="D39" s="107">
        <v>3024</v>
      </c>
      <c r="E39" s="104"/>
      <c r="F39" s="107">
        <v>3470</v>
      </c>
      <c r="H39" s="107">
        <v>3470</v>
      </c>
      <c r="J39" s="107">
        <v>3470</v>
      </c>
      <c r="L39" s="107">
        <v>3470</v>
      </c>
      <c r="M39" s="104"/>
      <c r="N39" s="107">
        <v>3024</v>
      </c>
      <c r="O39" s="142"/>
      <c r="P39" s="140"/>
    </row>
    <row r="40" spans="1:16" ht="15" thickBot="1">
      <c r="A40" s="141" t="s">
        <v>60</v>
      </c>
      <c r="D40" s="104">
        <v>15401</v>
      </c>
      <c r="E40" s="104"/>
      <c r="F40" s="104">
        <v>14704</v>
      </c>
      <c r="H40" s="104">
        <v>13879</v>
      </c>
      <c r="J40" s="104">
        <v>16208</v>
      </c>
      <c r="L40" s="104">
        <v>15307</v>
      </c>
      <c r="M40" s="104"/>
      <c r="N40" s="104">
        <v>15400</v>
      </c>
      <c r="P40" s="140"/>
    </row>
    <row r="41" spans="1:16" ht="15" thickBot="1">
      <c r="A41" s="147" t="s">
        <v>65</v>
      </c>
      <c r="C41" s="31" t="s">
        <v>6</v>
      </c>
      <c r="D41" s="148">
        <f>SUM(D35:D40)+D34</f>
        <v>1822618</v>
      </c>
      <c r="E41" s="109"/>
      <c r="F41" s="148">
        <f>SUM(F35:F40)+F34</f>
        <v>1724844</v>
      </c>
      <c r="G41" s="31" t="s">
        <v>6</v>
      </c>
      <c r="H41" s="148">
        <f>SUM(H35:H40)+H34</f>
        <v>1701066</v>
      </c>
      <c r="I41" s="31" t="s">
        <v>6</v>
      </c>
      <c r="J41" s="148">
        <f>SUM(J35:J40)+J34</f>
        <v>1791009</v>
      </c>
      <c r="K41" s="31" t="s">
        <v>6</v>
      </c>
      <c r="L41" s="148">
        <f>SUM(L35:L40)+L34</f>
        <v>1755545</v>
      </c>
      <c r="M41" s="109"/>
      <c r="N41" s="148">
        <f>SUM(N35:N40)+N34</f>
        <v>1820788</v>
      </c>
      <c r="P41" s="140"/>
    </row>
    <row r="42" spans="1:16" ht="15" thickTop="1">
      <c r="A42" s="141" t="s">
        <v>61</v>
      </c>
      <c r="D42" s="109"/>
      <c r="E42" s="109"/>
      <c r="F42" s="109"/>
      <c r="H42" s="104"/>
      <c r="J42" s="104"/>
      <c r="L42" s="109"/>
      <c r="M42" s="109"/>
      <c r="N42" s="109"/>
      <c r="P42" s="140"/>
    </row>
    <row r="43" spans="1:16">
      <c r="A43" s="139" t="s">
        <v>66</v>
      </c>
      <c r="D43" s="107"/>
      <c r="E43" s="104"/>
      <c r="F43" s="107"/>
      <c r="H43" s="107"/>
      <c r="J43" s="107"/>
      <c r="L43" s="107"/>
      <c r="M43" s="104"/>
      <c r="N43" s="107"/>
      <c r="O43" s="142"/>
      <c r="P43" s="140"/>
    </row>
    <row r="44" spans="1:16">
      <c r="A44" s="149" t="s">
        <v>62</v>
      </c>
      <c r="D44" s="104">
        <v>15</v>
      </c>
      <c r="E44" s="104"/>
      <c r="F44" s="104">
        <v>15</v>
      </c>
      <c r="H44" s="104">
        <v>15</v>
      </c>
      <c r="J44" s="104">
        <v>15</v>
      </c>
      <c r="L44" s="104">
        <v>15</v>
      </c>
      <c r="M44" s="104"/>
      <c r="N44" s="104">
        <v>15</v>
      </c>
    </row>
    <row r="45" spans="1:16">
      <c r="A45" s="139" t="s">
        <v>63</v>
      </c>
      <c r="D45" s="107">
        <v>1</v>
      </c>
      <c r="E45" s="104"/>
      <c r="F45" s="107">
        <v>1</v>
      </c>
      <c r="H45" s="107">
        <v>1</v>
      </c>
      <c r="J45" s="107">
        <v>1</v>
      </c>
      <c r="L45" s="107">
        <v>1</v>
      </c>
      <c r="M45" s="104"/>
      <c r="N45" s="107">
        <v>1</v>
      </c>
      <c r="O45" s="142"/>
      <c r="P45" s="140"/>
    </row>
    <row r="46" spans="1:16">
      <c r="A46" s="149" t="s">
        <v>37</v>
      </c>
      <c r="D46" s="104">
        <v>465643</v>
      </c>
      <c r="E46" s="104"/>
      <c r="F46" s="104">
        <v>482018</v>
      </c>
      <c r="H46" s="104">
        <v>482018</v>
      </c>
      <c r="J46" s="104">
        <v>482018</v>
      </c>
      <c r="L46" s="104">
        <v>482018</v>
      </c>
      <c r="M46" s="104"/>
      <c r="N46" s="104">
        <v>482018</v>
      </c>
    </row>
    <row r="47" spans="1:16">
      <c r="A47" s="139" t="s">
        <v>74</v>
      </c>
      <c r="D47" s="107">
        <v>-10341.543519999999</v>
      </c>
      <c r="E47" s="104"/>
      <c r="F47" s="107">
        <v>-249</v>
      </c>
      <c r="H47" s="107">
        <v>-249</v>
      </c>
      <c r="J47" s="107">
        <v>-3728</v>
      </c>
      <c r="L47" s="107">
        <v>-5148</v>
      </c>
      <c r="M47" s="104"/>
      <c r="N47" s="107">
        <v>-10342</v>
      </c>
      <c r="O47" s="142"/>
      <c r="P47" s="140"/>
    </row>
    <row r="48" spans="1:16">
      <c r="A48" s="149" t="s">
        <v>71</v>
      </c>
      <c r="D48" s="104">
        <v>41731</v>
      </c>
      <c r="E48" s="104"/>
      <c r="F48" s="104">
        <v>34085</v>
      </c>
      <c r="H48" s="104">
        <v>35044</v>
      </c>
      <c r="J48" s="104">
        <v>36980</v>
      </c>
      <c r="L48" s="104">
        <v>38601</v>
      </c>
      <c r="M48" s="104"/>
      <c r="N48" s="104">
        <v>41731</v>
      </c>
    </row>
    <row r="49" spans="1:16">
      <c r="A49" s="139" t="s">
        <v>67</v>
      </c>
      <c r="D49" s="107">
        <v>-662188</v>
      </c>
      <c r="E49" s="104"/>
      <c r="F49" s="107">
        <v>-514628</v>
      </c>
      <c r="H49" s="107">
        <v>-540041</v>
      </c>
      <c r="J49" s="107">
        <v>-565222</v>
      </c>
      <c r="L49" s="107">
        <v>-594162</v>
      </c>
      <c r="M49" s="104"/>
      <c r="N49" s="107">
        <v>-678563</v>
      </c>
      <c r="O49" s="142"/>
      <c r="P49" s="140"/>
    </row>
    <row r="50" spans="1:16">
      <c r="A50" s="149" t="s">
        <v>68</v>
      </c>
      <c r="D50" s="104"/>
      <c r="E50" s="104"/>
      <c r="F50" s="104"/>
      <c r="H50" s="104"/>
      <c r="J50" s="104"/>
      <c r="L50" s="104"/>
      <c r="M50" s="104"/>
      <c r="N50" s="104"/>
    </row>
    <row r="51" spans="1:16">
      <c r="A51" s="139" t="s">
        <v>69</v>
      </c>
      <c r="D51" s="107">
        <v>-6565</v>
      </c>
      <c r="E51" s="104"/>
      <c r="F51" s="107">
        <v>-194</v>
      </c>
      <c r="H51" s="107">
        <v>-462</v>
      </c>
      <c r="J51" s="107">
        <v>-1341</v>
      </c>
      <c r="L51" s="107">
        <v>-3833</v>
      </c>
      <c r="M51" s="104"/>
      <c r="N51" s="107">
        <v>-6565</v>
      </c>
      <c r="O51" s="142"/>
      <c r="P51" s="140"/>
    </row>
    <row r="52" spans="1:16">
      <c r="A52" s="149" t="s">
        <v>70</v>
      </c>
      <c r="D52" s="150">
        <v>-9509</v>
      </c>
      <c r="E52" s="104"/>
      <c r="F52" s="150">
        <v>-11054</v>
      </c>
      <c r="H52" s="150">
        <v>-11457</v>
      </c>
      <c r="J52" s="150">
        <v>-10831</v>
      </c>
      <c r="L52" s="150">
        <v>-10691</v>
      </c>
      <c r="M52" s="104"/>
      <c r="N52" s="150">
        <v>-9301</v>
      </c>
    </row>
    <row r="53" spans="1:16" ht="15" thickBot="1">
      <c r="A53" s="139" t="s">
        <v>150</v>
      </c>
      <c r="D53" s="107">
        <f>SUM(D51:D52)</f>
        <v>-16074</v>
      </c>
      <c r="E53" s="104"/>
      <c r="F53" s="107">
        <f>SUM(F51:F52)</f>
        <v>-11248</v>
      </c>
      <c r="H53" s="107">
        <f>SUM(H51:H52)</f>
        <v>-11919</v>
      </c>
      <c r="J53" s="107">
        <f>SUM(J51:J52)</f>
        <v>-12172</v>
      </c>
      <c r="L53" s="107">
        <f>SUM(L51:L52)</f>
        <v>-14524</v>
      </c>
      <c r="M53" s="104"/>
      <c r="N53" s="107">
        <f>SUM(N51:N52)</f>
        <v>-15866</v>
      </c>
      <c r="O53" s="142"/>
      <c r="P53" s="140"/>
    </row>
    <row r="54" spans="1:16" ht="15" thickBot="1">
      <c r="A54" s="143" t="s">
        <v>72</v>
      </c>
      <c r="D54" s="144">
        <f>SUM(D44:D49)+D53</f>
        <v>-181213.54352000001</v>
      </c>
      <c r="E54" s="109"/>
      <c r="F54" s="144">
        <f>SUM(F44:F49)+F53</f>
        <v>-10006</v>
      </c>
      <c r="H54" s="144">
        <f>SUM(H44:H49)+H53</f>
        <v>-35131</v>
      </c>
      <c r="J54" s="144">
        <f>SUM(J44:J49)+J53</f>
        <v>-62108</v>
      </c>
      <c r="L54" s="144">
        <f>SUM(L44:L49)+L53</f>
        <v>-93199</v>
      </c>
      <c r="M54" s="109"/>
      <c r="N54" s="144">
        <f>SUM(N44:N49)+N53</f>
        <v>-181006</v>
      </c>
      <c r="P54" s="140"/>
    </row>
    <row r="55" spans="1:16" ht="15" thickBot="1">
      <c r="A55" s="147" t="s">
        <v>73</v>
      </c>
      <c r="C55" s="31" t="s">
        <v>6</v>
      </c>
      <c r="D55" s="148">
        <f>D54+D41</f>
        <v>1641404.4564799999</v>
      </c>
      <c r="E55" s="109"/>
      <c r="F55" s="148">
        <f>F54+F41</f>
        <v>1714838</v>
      </c>
      <c r="G55" s="31" t="s">
        <v>6</v>
      </c>
      <c r="H55" s="148">
        <f>H54+H41</f>
        <v>1665935</v>
      </c>
      <c r="I55" s="31" t="s">
        <v>6</v>
      </c>
      <c r="J55" s="148">
        <f>J54+J41</f>
        <v>1728901</v>
      </c>
      <c r="K55" s="31" t="s">
        <v>6</v>
      </c>
      <c r="L55" s="148">
        <f>L54+L41</f>
        <v>1662346</v>
      </c>
      <c r="M55" s="109"/>
      <c r="N55" s="148">
        <f>N54+N41</f>
        <v>1639782</v>
      </c>
      <c r="P55" s="140"/>
    </row>
    <row r="56" spans="1:16" ht="15" thickTop="1">
      <c r="D56" s="133"/>
      <c r="F56" s="70"/>
      <c r="H56" s="133"/>
      <c r="J56" s="133"/>
      <c r="L56" s="133"/>
      <c r="N56" s="70"/>
    </row>
    <row r="57" spans="1:16">
      <c r="A57" s="151"/>
      <c r="D57" s="104"/>
      <c r="E57" s="70"/>
      <c r="F57" s="70"/>
      <c r="H57" s="104"/>
      <c r="J57" s="104"/>
      <c r="L57" s="104"/>
      <c r="M57" s="70"/>
      <c r="N57" s="70"/>
    </row>
    <row r="58" spans="1:16">
      <c r="A58" s="151"/>
    </row>
    <row r="59" spans="1:16">
      <c r="A59" s="151"/>
    </row>
  </sheetData>
  <hyperlinks>
    <hyperlink ref="P6" location="Contents!A1" display="Back"/>
  </hyperlinks>
  <pageMargins left="1" right="0.75" top="1" bottom="1" header="0.5" footer="0.5"/>
  <pageSetup scale="30" orientation="landscape" r:id="rId1"/>
  <headerFooter alignWithMargins="0">
    <oddFooter>&amp;LGenpact Limited Q1 2010 Investor Factsheet&amp;R&amp;P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27"/>
  <sheetViews>
    <sheetView showGridLines="0" zoomScaleNormal="100" workbookViewId="0">
      <pane xSplit="1" ySplit="6" topLeftCell="H7" activePane="bottomRight" state="frozen"/>
      <selection activeCell="D3" sqref="D3"/>
      <selection pane="topRight" activeCell="D3" sqref="D3"/>
      <selection pane="bottomLeft" activeCell="D3" sqref="D3"/>
      <selection pane="bottomRight" activeCell="P7" sqref="P7"/>
    </sheetView>
  </sheetViews>
  <sheetFormatPr defaultColWidth="8.84375" defaultRowHeight="14.6" outlineLevelCol="1"/>
  <cols>
    <col min="1" max="1" width="75.4609375" style="31" bestFit="1" customWidth="1"/>
    <col min="2" max="2" width="1.69140625" style="31" customWidth="1"/>
    <col min="3" max="3" width="1.765625" style="31" customWidth="1" outlineLevel="1"/>
    <col min="4" max="4" width="12" style="82" bestFit="1" customWidth="1" outlineLevel="1"/>
    <col min="5" max="5" width="1.69140625" style="31" customWidth="1" outlineLevel="1"/>
    <col min="6" max="6" width="1.84375" style="31" customWidth="1"/>
    <col min="7" max="7" width="12.84375" style="82" customWidth="1"/>
    <col min="8" max="8" width="2.07421875" style="82" customWidth="1"/>
    <col min="9" max="9" width="1.84375" style="82" customWidth="1"/>
    <col min="10" max="10" width="13.69140625" style="31" customWidth="1"/>
    <col min="11" max="11" width="1.69140625" style="31" customWidth="1"/>
    <col min="12" max="12" width="2" style="31" customWidth="1"/>
    <col min="13" max="13" width="12.69140625" style="82" customWidth="1"/>
    <col min="14" max="14" width="1.69140625" style="31" customWidth="1"/>
    <col min="15" max="15" width="2" style="31" customWidth="1"/>
    <col min="16" max="16" width="12.69140625" style="82" customWidth="1"/>
    <col min="17" max="17" width="1.69140625" style="31" customWidth="1"/>
    <col min="18" max="18" width="2" style="31" customWidth="1"/>
    <col min="19" max="19" width="12.69140625" style="82" customWidth="1"/>
    <col min="20" max="21" width="1.69140625" style="31" customWidth="1"/>
    <col min="22" max="22" width="12" style="31" bestFit="1" customWidth="1"/>
    <col min="23" max="24" width="1.84375" style="31" customWidth="1"/>
    <col min="25" max="25" width="12.84375" style="82" customWidth="1"/>
    <col min="26" max="26" width="9.07421875" style="82" customWidth="1"/>
    <col min="27" max="27" width="8.84375" style="31"/>
    <col min="28" max="28" width="10.84375" style="31" bestFit="1" customWidth="1"/>
    <col min="29" max="16384" width="8.84375" style="31"/>
  </cols>
  <sheetData>
    <row r="1" spans="1:27" ht="21">
      <c r="A1" s="154" t="s">
        <v>76</v>
      </c>
    </row>
    <row r="2" spans="1:27" ht="17.149999999999999">
      <c r="A2" s="153" t="s">
        <v>22</v>
      </c>
    </row>
    <row r="3" spans="1:27" ht="17.149999999999999">
      <c r="A3" s="153" t="s">
        <v>1</v>
      </c>
    </row>
    <row r="4" spans="1:27">
      <c r="A4" s="95"/>
      <c r="AA4" s="37" t="s">
        <v>229</v>
      </c>
    </row>
    <row r="5" spans="1:27" ht="18.45" thickBot="1">
      <c r="A5" s="152" t="s">
        <v>16</v>
      </c>
      <c r="C5" s="82"/>
      <c r="E5" s="82"/>
      <c r="F5" s="82"/>
      <c r="J5" s="82"/>
      <c r="K5" s="82"/>
      <c r="L5" s="82"/>
      <c r="N5" s="82"/>
      <c r="O5" s="82"/>
      <c r="Q5" s="82"/>
      <c r="R5" s="82"/>
      <c r="T5" s="82"/>
      <c r="U5" s="82"/>
      <c r="V5" s="82"/>
      <c r="W5" s="82"/>
      <c r="X5" s="82"/>
      <c r="AA5" s="37"/>
    </row>
    <row r="6" spans="1:27" ht="15" customHeight="1" thickBot="1">
      <c r="C6" s="96"/>
      <c r="D6" s="97" t="s">
        <v>24</v>
      </c>
      <c r="F6" s="96"/>
      <c r="G6" s="97" t="s">
        <v>83</v>
      </c>
      <c r="H6" s="98"/>
      <c r="I6" s="214"/>
      <c r="J6" s="215" t="s">
        <v>27</v>
      </c>
      <c r="L6" s="96"/>
      <c r="M6" s="97" t="s">
        <v>29</v>
      </c>
      <c r="O6" s="96"/>
      <c r="P6" s="97" t="s">
        <v>32</v>
      </c>
      <c r="R6" s="96"/>
      <c r="S6" s="97" t="s">
        <v>35</v>
      </c>
      <c r="U6" s="96"/>
      <c r="V6" s="99" t="s">
        <v>88</v>
      </c>
      <c r="X6" s="214"/>
      <c r="Y6" s="215" t="s">
        <v>39</v>
      </c>
      <c r="Z6" s="98"/>
    </row>
    <row r="7" spans="1:27">
      <c r="C7" s="100"/>
      <c r="D7" s="98"/>
      <c r="F7" s="100"/>
      <c r="G7" s="98"/>
      <c r="H7" s="98"/>
      <c r="I7" s="98"/>
      <c r="L7" s="100"/>
      <c r="M7" s="98"/>
      <c r="O7" s="100"/>
      <c r="P7" s="98"/>
      <c r="R7" s="100"/>
      <c r="S7" s="98"/>
      <c r="X7" s="100"/>
      <c r="Y7" s="98"/>
      <c r="Z7" s="98"/>
    </row>
    <row r="8" spans="1:27">
      <c r="A8" s="101" t="s">
        <v>77</v>
      </c>
      <c r="C8" s="101" t="s">
        <v>6</v>
      </c>
      <c r="D8" s="102">
        <v>338393</v>
      </c>
      <c r="F8" s="101" t="s">
        <v>6</v>
      </c>
      <c r="G8" s="102">
        <v>386289</v>
      </c>
      <c r="I8" s="101" t="s">
        <v>6</v>
      </c>
      <c r="J8" s="102">
        <v>1152324</v>
      </c>
      <c r="L8" s="101" t="s">
        <v>6</v>
      </c>
      <c r="M8" s="102">
        <v>393167</v>
      </c>
      <c r="O8" s="101" t="s">
        <v>6</v>
      </c>
      <c r="P8" s="102">
        <v>410382</v>
      </c>
      <c r="R8" s="101" t="s">
        <v>6</v>
      </c>
      <c r="S8" s="102">
        <v>383030</v>
      </c>
      <c r="U8" s="101" t="s">
        <v>6</v>
      </c>
      <c r="V8" s="102">
        <v>399643</v>
      </c>
      <c r="X8" s="101" t="s">
        <v>6</v>
      </c>
      <c r="Y8" s="102">
        <v>1586222</v>
      </c>
    </row>
    <row r="9" spans="1:27">
      <c r="A9" s="103" t="s">
        <v>78</v>
      </c>
      <c r="D9" s="104">
        <v>255116</v>
      </c>
      <c r="G9" s="104">
        <v>289901</v>
      </c>
      <c r="H9" s="104"/>
      <c r="I9" s="104"/>
      <c r="J9" s="94">
        <v>829143</v>
      </c>
      <c r="M9" s="94">
        <v>293792</v>
      </c>
      <c r="P9" s="94">
        <v>313954</v>
      </c>
      <c r="S9" s="94">
        <v>295936</v>
      </c>
      <c r="V9" s="94">
        <v>306192</v>
      </c>
      <c r="Y9" s="94">
        <v>1209874</v>
      </c>
      <c r="Z9" s="104"/>
    </row>
    <row r="10" spans="1:27">
      <c r="A10" s="105" t="s">
        <v>79</v>
      </c>
      <c r="C10" s="106"/>
      <c r="D10" s="102">
        <v>102048</v>
      </c>
      <c r="E10" s="94"/>
      <c r="F10" s="101"/>
      <c r="G10" s="107">
        <v>48328</v>
      </c>
      <c r="H10" s="104"/>
      <c r="I10" s="101"/>
      <c r="J10" s="102">
        <v>220955</v>
      </c>
      <c r="L10" s="101"/>
      <c r="M10" s="102">
        <v>45595</v>
      </c>
      <c r="O10" s="101"/>
      <c r="P10" s="102">
        <v>46723</v>
      </c>
      <c r="R10" s="101"/>
      <c r="S10" s="102">
        <v>44913</v>
      </c>
      <c r="T10" s="94"/>
      <c r="U10" s="101"/>
      <c r="V10" s="102">
        <v>47420</v>
      </c>
      <c r="W10" s="94"/>
      <c r="X10" s="108"/>
      <c r="Y10" s="102">
        <v>184651</v>
      </c>
      <c r="Z10" s="109"/>
    </row>
    <row r="11" spans="1:27">
      <c r="A11" s="103" t="s">
        <v>20</v>
      </c>
      <c r="D11" s="104">
        <v>28052</v>
      </c>
      <c r="G11" s="104">
        <v>28112</v>
      </c>
      <c r="H11" s="104"/>
      <c r="I11" s="104"/>
      <c r="J11" s="94">
        <v>98890</v>
      </c>
      <c r="M11" s="94">
        <v>38019</v>
      </c>
      <c r="P11" s="94">
        <v>36368</v>
      </c>
      <c r="S11" s="94">
        <v>35041</v>
      </c>
      <c r="V11" s="94">
        <v>36057</v>
      </c>
      <c r="Y11" s="94">
        <v>145485</v>
      </c>
      <c r="Z11" s="109"/>
    </row>
    <row r="12" spans="1:27">
      <c r="A12" s="105" t="s">
        <v>80</v>
      </c>
      <c r="C12" s="101"/>
      <c r="D12" s="107">
        <v>0</v>
      </c>
      <c r="F12" s="101"/>
      <c r="G12" s="107">
        <v>69437</v>
      </c>
      <c r="H12" s="104"/>
      <c r="I12" s="101"/>
      <c r="J12" s="102">
        <v>69437</v>
      </c>
      <c r="L12" s="101"/>
      <c r="M12" s="102">
        <v>0</v>
      </c>
      <c r="O12" s="101"/>
      <c r="P12" s="102">
        <v>0</v>
      </c>
      <c r="R12" s="101"/>
      <c r="S12" s="102">
        <v>0</v>
      </c>
      <c r="U12" s="101"/>
      <c r="V12" s="102">
        <v>48127</v>
      </c>
      <c r="X12" s="101"/>
      <c r="Y12" s="102">
        <v>48127.063679999999</v>
      </c>
      <c r="Z12" s="104"/>
    </row>
    <row r="13" spans="1:27" ht="15" thickBot="1">
      <c r="A13" s="103" t="s">
        <v>81</v>
      </c>
      <c r="C13" s="110"/>
      <c r="D13" s="111">
        <v>26892</v>
      </c>
      <c r="F13" s="110"/>
      <c r="G13" s="111">
        <v>1698</v>
      </c>
      <c r="H13" s="112"/>
      <c r="I13" s="113"/>
      <c r="J13" s="114">
        <v>33431</v>
      </c>
      <c r="L13" s="110"/>
      <c r="M13" s="114">
        <v>1105</v>
      </c>
      <c r="O13" s="110"/>
      <c r="P13" s="114">
        <v>1402</v>
      </c>
      <c r="R13" s="110"/>
      <c r="S13" s="114">
        <v>759</v>
      </c>
      <c r="U13" s="110"/>
      <c r="V13" s="114">
        <v>1068</v>
      </c>
      <c r="X13" s="110"/>
      <c r="Y13" s="114">
        <v>4334</v>
      </c>
      <c r="Z13" s="109"/>
    </row>
    <row r="14" spans="1:27">
      <c r="A14" s="115" t="s">
        <v>82</v>
      </c>
      <c r="B14" s="116"/>
      <c r="C14" s="117"/>
      <c r="D14" s="118">
        <f>D8-D9-D10-D11-D13-D12</f>
        <v>-73715</v>
      </c>
      <c r="E14" s="116"/>
      <c r="F14" s="117"/>
      <c r="G14" s="118">
        <f>G8-G9-G10-G11-G13-G12</f>
        <v>-51187</v>
      </c>
      <c r="H14" s="119"/>
      <c r="I14" s="117"/>
      <c r="J14" s="118">
        <f>J8-J9-J10-J11-J13-J12</f>
        <v>-99532</v>
      </c>
      <c r="K14" s="116"/>
      <c r="L14" s="117"/>
      <c r="M14" s="118">
        <f>M8-M9-M10-M11-M13-M12</f>
        <v>14656</v>
      </c>
      <c r="N14" s="116"/>
      <c r="O14" s="117"/>
      <c r="P14" s="118">
        <f>P8-P9-P10-P11-P13-P12</f>
        <v>11935</v>
      </c>
      <c r="Q14" s="116"/>
      <c r="R14" s="117"/>
      <c r="S14" s="118">
        <f>S8-S9-S10-S11-S13-S12</f>
        <v>6381</v>
      </c>
      <c r="T14" s="116"/>
      <c r="U14" s="117"/>
      <c r="V14" s="118">
        <f>V8-V9-V10-V11-V13-V12</f>
        <v>-39221</v>
      </c>
      <c r="W14" s="116"/>
      <c r="X14" s="117"/>
      <c r="Y14" s="118">
        <f>Y8-Y9-Y10-Y11-Y13-Y12</f>
        <v>-6249.0636799999993</v>
      </c>
      <c r="Z14" s="109"/>
    </row>
    <row r="15" spans="1:27">
      <c r="A15" s="120" t="s">
        <v>84</v>
      </c>
      <c r="V15" s="82"/>
      <c r="Z15" s="109"/>
    </row>
    <row r="16" spans="1:27">
      <c r="A16" s="105" t="s">
        <v>91</v>
      </c>
      <c r="C16" s="106"/>
      <c r="D16" s="102">
        <v>37652</v>
      </c>
      <c r="E16" s="94"/>
      <c r="F16" s="101"/>
      <c r="G16" s="107">
        <v>36749</v>
      </c>
      <c r="H16" s="104"/>
      <c r="I16" s="101"/>
      <c r="J16" s="107">
        <v>128489</v>
      </c>
      <c r="L16" s="101"/>
      <c r="M16" s="107">
        <v>38017</v>
      </c>
      <c r="O16" s="101"/>
      <c r="P16" s="107">
        <v>38527</v>
      </c>
      <c r="R16" s="101"/>
      <c r="S16" s="107">
        <v>38339</v>
      </c>
      <c r="T16" s="94"/>
      <c r="U16" s="101"/>
      <c r="V16" s="107">
        <v>38212</v>
      </c>
      <c r="W16" s="94"/>
      <c r="X16" s="101"/>
      <c r="Y16" s="107">
        <v>153095</v>
      </c>
      <c r="Z16" s="109"/>
    </row>
    <row r="17" spans="1:26">
      <c r="A17" s="103" t="s">
        <v>92</v>
      </c>
      <c r="D17" s="104">
        <v>35512</v>
      </c>
      <c r="G17" s="104">
        <v>0</v>
      </c>
      <c r="H17" s="104"/>
      <c r="I17" s="104"/>
      <c r="J17" s="94">
        <v>35512</v>
      </c>
      <c r="M17" s="104">
        <v>0</v>
      </c>
      <c r="P17" s="104">
        <v>0</v>
      </c>
      <c r="S17" s="104">
        <v>1067</v>
      </c>
      <c r="V17" s="104">
        <v>0</v>
      </c>
      <c r="Y17" s="104">
        <v>1067</v>
      </c>
      <c r="Z17" s="109"/>
    </row>
    <row r="18" spans="1:26">
      <c r="A18" s="105" t="s">
        <v>93</v>
      </c>
      <c r="C18" s="101"/>
      <c r="D18" s="107">
        <v>563</v>
      </c>
      <c r="F18" s="101"/>
      <c r="G18" s="107">
        <v>-665</v>
      </c>
      <c r="H18" s="104"/>
      <c r="I18" s="101"/>
      <c r="J18" s="107">
        <v>2295</v>
      </c>
      <c r="L18" s="101"/>
      <c r="M18" s="107">
        <v>-64</v>
      </c>
      <c r="O18" s="101"/>
      <c r="P18" s="107">
        <v>-2325</v>
      </c>
      <c r="R18" s="101"/>
      <c r="S18" s="107">
        <v>-2571</v>
      </c>
      <c r="U18" s="101"/>
      <c r="V18" s="107">
        <v>1689</v>
      </c>
      <c r="X18" s="101"/>
      <c r="Y18" s="107">
        <v>-3271.0476689621687</v>
      </c>
      <c r="Z18" s="104"/>
    </row>
    <row r="19" spans="1:26" ht="15" thickBot="1">
      <c r="A19" s="103" t="s">
        <v>94</v>
      </c>
      <c r="C19" s="110"/>
      <c r="D19" s="111">
        <v>0</v>
      </c>
      <c r="F19" s="110"/>
      <c r="G19" s="111">
        <v>-1297</v>
      </c>
      <c r="H19" s="112"/>
      <c r="I19" s="110"/>
      <c r="J19" s="111">
        <v>-1297</v>
      </c>
      <c r="L19" s="110"/>
      <c r="M19" s="111">
        <v>-3328</v>
      </c>
      <c r="O19" s="110"/>
      <c r="P19" s="111">
        <v>-704</v>
      </c>
      <c r="R19" s="110"/>
      <c r="S19" s="111">
        <v>-781</v>
      </c>
      <c r="U19" s="110"/>
      <c r="V19" s="111">
        <v>1783</v>
      </c>
      <c r="X19" s="110"/>
      <c r="Y19" s="111">
        <v>-3030</v>
      </c>
      <c r="Z19" s="109"/>
    </row>
    <row r="20" spans="1:26">
      <c r="A20" s="115" t="s">
        <v>85</v>
      </c>
      <c r="C20" s="101"/>
      <c r="D20" s="121">
        <f>D14-D16-D17-D18-D19</f>
        <v>-147442</v>
      </c>
      <c r="F20" s="101"/>
      <c r="G20" s="121">
        <f>G14-G16-G17-G18-G19</f>
        <v>-85974</v>
      </c>
      <c r="I20" s="101"/>
      <c r="J20" s="121">
        <f>J14-J16-J17-J18-J19</f>
        <v>-264531</v>
      </c>
      <c r="L20" s="101"/>
      <c r="M20" s="121">
        <f>M14-M16-M17-M18-M19</f>
        <v>-19969</v>
      </c>
      <c r="O20" s="101"/>
      <c r="P20" s="121">
        <f>P14-P16-P17-P18-P19</f>
        <v>-23563</v>
      </c>
      <c r="R20" s="101"/>
      <c r="S20" s="121">
        <f>S14-S16-S17-S18-S19</f>
        <v>-29673</v>
      </c>
      <c r="U20" s="101"/>
      <c r="V20" s="121">
        <f>V14-V16-V17-V18-V19</f>
        <v>-80905</v>
      </c>
      <c r="X20" s="101"/>
      <c r="Y20" s="121">
        <f>Y14-Y16-Y17-Y18-Y19</f>
        <v>-154110.01601103783</v>
      </c>
      <c r="Z20" s="109"/>
    </row>
    <row r="21" spans="1:26" ht="15" thickBot="1">
      <c r="A21" s="103" t="s">
        <v>276</v>
      </c>
      <c r="C21" s="110"/>
      <c r="D21" s="122">
        <v>37002</v>
      </c>
      <c r="F21" s="110"/>
      <c r="G21" s="122">
        <v>27322</v>
      </c>
      <c r="H21" s="104"/>
      <c r="I21" s="110"/>
      <c r="J21" s="122">
        <v>60246</v>
      </c>
      <c r="L21" s="110"/>
      <c r="M21" s="122">
        <v>-4025</v>
      </c>
      <c r="O21" s="110"/>
      <c r="P21" s="122">
        <v>-1619</v>
      </c>
      <c r="R21" s="110"/>
      <c r="S21" s="122">
        <v>733</v>
      </c>
      <c r="U21" s="110"/>
      <c r="V21" s="122">
        <v>-3496</v>
      </c>
      <c r="X21" s="110"/>
      <c r="Y21" s="122">
        <v>-8407</v>
      </c>
      <c r="Z21" s="104"/>
    </row>
    <row r="22" spans="1:26">
      <c r="A22" s="123" t="s">
        <v>89</v>
      </c>
      <c r="C22" s="101" t="s">
        <v>6</v>
      </c>
      <c r="D22" s="118">
        <f>SUM(D20:D21)</f>
        <v>-110440</v>
      </c>
      <c r="F22" s="101" t="s">
        <v>6</v>
      </c>
      <c r="G22" s="118">
        <f>SUM(G20:G21)</f>
        <v>-58652</v>
      </c>
      <c r="H22" s="112"/>
      <c r="I22" s="101" t="s">
        <v>6</v>
      </c>
      <c r="J22" s="118">
        <f>SUM(J20:J21)</f>
        <v>-204285</v>
      </c>
      <c r="L22" s="101" t="s">
        <v>6</v>
      </c>
      <c r="M22" s="118">
        <f>SUM(M20:M21)</f>
        <v>-23994</v>
      </c>
      <c r="O22" s="101" t="s">
        <v>6</v>
      </c>
      <c r="P22" s="118">
        <f>SUM(P20:P21)</f>
        <v>-25182</v>
      </c>
      <c r="R22" s="101" t="s">
        <v>6</v>
      </c>
      <c r="S22" s="118">
        <f>SUM(S20:S21)</f>
        <v>-28940</v>
      </c>
      <c r="U22" s="101" t="s">
        <v>6</v>
      </c>
      <c r="V22" s="118">
        <f>SUM(V20:V21)</f>
        <v>-84401</v>
      </c>
      <c r="X22" s="101" t="s">
        <v>6</v>
      </c>
      <c r="Y22" s="118">
        <f>SUM(Y20:Y21)</f>
        <v>-162517.01601103783</v>
      </c>
      <c r="Z22" s="109"/>
    </row>
    <row r="23" spans="1:26">
      <c r="A23" s="103" t="s">
        <v>96</v>
      </c>
      <c r="D23" s="124">
        <v>-16375</v>
      </c>
      <c r="G23" s="104">
        <v>0</v>
      </c>
      <c r="J23" s="94">
        <v>-16375</v>
      </c>
      <c r="M23" s="104">
        <v>0</v>
      </c>
      <c r="P23" s="104">
        <v>0</v>
      </c>
      <c r="S23" s="104">
        <v>0</v>
      </c>
      <c r="V23" s="104"/>
      <c r="Y23" s="104">
        <v>0</v>
      </c>
      <c r="Z23" s="109"/>
    </row>
    <row r="24" spans="1:26">
      <c r="A24" s="105" t="s">
        <v>95</v>
      </c>
      <c r="C24" s="106"/>
      <c r="D24" s="102">
        <v>-1225</v>
      </c>
      <c r="E24" s="125"/>
      <c r="F24" s="126"/>
      <c r="G24" s="127">
        <v>-1264</v>
      </c>
      <c r="H24" s="124"/>
      <c r="I24" s="127"/>
      <c r="J24" s="127">
        <v>-2489</v>
      </c>
      <c r="K24" s="128"/>
      <c r="L24" s="101"/>
      <c r="M24" s="129">
        <v>-914</v>
      </c>
      <c r="O24" s="101"/>
      <c r="P24" s="107">
        <v>-914</v>
      </c>
      <c r="R24" s="101"/>
      <c r="S24" s="107">
        <v>-914</v>
      </c>
      <c r="T24" s="125"/>
      <c r="U24" s="101"/>
      <c r="V24" s="107">
        <v>-914</v>
      </c>
      <c r="W24" s="125"/>
      <c r="X24" s="126"/>
      <c r="Y24" s="107">
        <v>-3655</v>
      </c>
      <c r="Z24" s="109"/>
    </row>
    <row r="25" spans="1:26" ht="15" thickBot="1">
      <c r="A25" s="120" t="s">
        <v>86</v>
      </c>
      <c r="C25" s="130" t="s">
        <v>6</v>
      </c>
      <c r="D25" s="131">
        <f>SUM(D22:D24)</f>
        <v>-128040</v>
      </c>
      <c r="E25" s="132"/>
      <c r="F25" s="130" t="s">
        <v>6</v>
      </c>
      <c r="G25" s="131">
        <f>SUM(G22:G24)</f>
        <v>-59916</v>
      </c>
      <c r="H25" s="104"/>
      <c r="I25" s="130" t="s">
        <v>6</v>
      </c>
      <c r="J25" s="131">
        <f>SUM(J22:J24)</f>
        <v>-223149</v>
      </c>
      <c r="K25" s="70"/>
      <c r="L25" s="130" t="s">
        <v>6</v>
      </c>
      <c r="M25" s="131">
        <f>SUM(M22:M24)</f>
        <v>-24908</v>
      </c>
      <c r="O25" s="130" t="s">
        <v>6</v>
      </c>
      <c r="P25" s="131">
        <f>SUM(P22:P24)</f>
        <v>-26096</v>
      </c>
      <c r="R25" s="130" t="s">
        <v>6</v>
      </c>
      <c r="S25" s="131">
        <f>SUM(S22:S24)</f>
        <v>-29854</v>
      </c>
      <c r="T25" s="132"/>
      <c r="U25" s="130" t="s">
        <v>6</v>
      </c>
      <c r="V25" s="131">
        <f>SUM(V22:V24)+1</f>
        <v>-85314</v>
      </c>
      <c r="W25" s="132"/>
      <c r="X25" s="130" t="s">
        <v>6</v>
      </c>
      <c r="Y25" s="131">
        <f>SUM(Y22:Y24)</f>
        <v>-166172.01601103783</v>
      </c>
      <c r="Z25" s="109"/>
    </row>
    <row r="26" spans="1:26" ht="15" thickTop="1">
      <c r="A26" s="115" t="s">
        <v>87</v>
      </c>
      <c r="C26" s="101"/>
      <c r="D26" s="107"/>
      <c r="F26" s="101"/>
      <c r="G26" s="107"/>
      <c r="H26" s="104"/>
      <c r="I26" s="107"/>
      <c r="J26" s="107"/>
      <c r="L26" s="101"/>
      <c r="M26" s="107" t="s">
        <v>7</v>
      </c>
      <c r="O26" s="101"/>
      <c r="P26" s="107" t="s">
        <v>7</v>
      </c>
      <c r="R26" s="101"/>
      <c r="S26" s="107" t="s">
        <v>7</v>
      </c>
      <c r="U26" s="101"/>
      <c r="V26" s="107" t="s">
        <v>7</v>
      </c>
      <c r="X26" s="101"/>
      <c r="Y26" s="107" t="s">
        <v>7</v>
      </c>
      <c r="Z26" s="109"/>
    </row>
    <row r="27" spans="1:26">
      <c r="A27" s="103" t="s">
        <v>97</v>
      </c>
      <c r="C27" s="31" t="s">
        <v>6</v>
      </c>
      <c r="D27" s="133">
        <v>0.92</v>
      </c>
      <c r="F27" s="31" t="s">
        <v>6</v>
      </c>
      <c r="G27" s="133">
        <v>-0.4</v>
      </c>
      <c r="H27" s="104"/>
      <c r="I27" s="31" t="s">
        <v>6</v>
      </c>
      <c r="J27" s="133">
        <v>-2.08</v>
      </c>
      <c r="K27" s="70"/>
      <c r="L27" s="31" t="s">
        <v>6</v>
      </c>
      <c r="M27" s="133">
        <v>-0.16</v>
      </c>
      <c r="O27" s="31" t="s">
        <v>6</v>
      </c>
      <c r="P27" s="133">
        <v>-0.17</v>
      </c>
      <c r="R27" s="31" t="s">
        <v>6</v>
      </c>
      <c r="S27" s="133">
        <v>-0.2</v>
      </c>
      <c r="U27" s="31" t="s">
        <v>6</v>
      </c>
      <c r="V27" s="133">
        <v>-0.54</v>
      </c>
      <c r="X27" s="31" t="s">
        <v>6</v>
      </c>
      <c r="Y27" s="133">
        <v>-1.0900000000000001</v>
      </c>
      <c r="Z27" s="109"/>
    </row>
  </sheetData>
  <phoneticPr fontId="6" type="noConversion"/>
  <hyperlinks>
    <hyperlink ref="AA4" location="'Income Statement'!A1" display="Back"/>
  </hyperlinks>
  <pageMargins left="1.75" right="0.75" top="1" bottom="1" header="0.5" footer="0.5"/>
  <pageSetup scale="2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zoomScale="90" zoomScaleNormal="90" workbookViewId="0">
      <pane xSplit="1" ySplit="7" topLeftCell="B8" activePane="bottomRight" state="frozen"/>
      <selection activeCell="D3" sqref="D3"/>
      <selection pane="topRight" activeCell="D3" sqref="D3"/>
      <selection pane="bottomLeft" activeCell="D3" sqref="D3"/>
      <selection pane="bottomRight" activeCell="R9" sqref="R9"/>
    </sheetView>
  </sheetViews>
  <sheetFormatPr defaultColWidth="9.07421875" defaultRowHeight="14.6" outlineLevelCol="1"/>
  <cols>
    <col min="1" max="1" width="60.53515625" style="31" customWidth="1"/>
    <col min="2" max="2" width="2.4609375" style="31" customWidth="1"/>
    <col min="3" max="3" width="12.84375" style="66" customWidth="1" outlineLevel="1"/>
    <col min="4" max="4" width="2.69140625" style="31" customWidth="1" outlineLevel="1"/>
    <col min="5" max="5" width="12.69140625" style="31" customWidth="1"/>
    <col min="6" max="6" width="2.765625" style="31" customWidth="1" outlineLevel="1"/>
    <col min="7" max="7" width="12.84375" style="66" customWidth="1" outlineLevel="1"/>
    <col min="8" max="8" width="2.4609375" style="31" customWidth="1" outlineLevel="1"/>
    <col min="9" max="9" width="12.84375" style="66" customWidth="1" outlineLevel="1"/>
    <col min="10" max="10" width="2.3046875" style="31" customWidth="1" outlineLevel="1"/>
    <col min="11" max="11" width="12.84375" style="66" customWidth="1" outlineLevel="1"/>
    <col min="12" max="12" width="2.4609375" style="31" customWidth="1" outlineLevel="1"/>
    <col min="13" max="13" width="12.69140625" style="31" customWidth="1"/>
    <col min="14" max="14" width="9.07421875" style="67" customWidth="1"/>
    <col min="15" max="16384" width="9.07421875" style="67"/>
  </cols>
  <sheetData>
    <row r="1" spans="1:15" ht="21">
      <c r="A1" s="154" t="s">
        <v>76</v>
      </c>
    </row>
    <row r="2" spans="1:15" ht="17.149999999999999">
      <c r="A2" s="153" t="s">
        <v>17</v>
      </c>
    </row>
    <row r="3" spans="1:15" ht="17.149999999999999">
      <c r="A3" s="153" t="s">
        <v>18</v>
      </c>
    </row>
    <row r="4" spans="1:15">
      <c r="A4" s="68"/>
      <c r="C4" s="69"/>
      <c r="E4" s="70"/>
      <c r="G4" s="69"/>
      <c r="I4" s="69"/>
      <c r="K4" s="69"/>
      <c r="M4" s="70"/>
    </row>
    <row r="5" spans="1:15" ht="18">
      <c r="A5" s="152" t="s">
        <v>19</v>
      </c>
      <c r="E5" s="37"/>
      <c r="M5" s="37"/>
      <c r="O5" s="37" t="s">
        <v>229</v>
      </c>
    </row>
    <row r="6" spans="1:15" ht="15" thickBot="1">
      <c r="A6" s="71"/>
    </row>
    <row r="7" spans="1:15" ht="58.75" thickBot="1">
      <c r="A7" s="72"/>
      <c r="B7" s="73"/>
      <c r="C7" s="74" t="s">
        <v>25</v>
      </c>
      <c r="D7" s="73"/>
      <c r="E7" s="213" t="s">
        <v>26</v>
      </c>
      <c r="F7" s="73"/>
      <c r="G7" s="74" t="s">
        <v>30</v>
      </c>
      <c r="H7" s="73"/>
      <c r="I7" s="74" t="s">
        <v>33</v>
      </c>
      <c r="J7" s="73"/>
      <c r="K7" s="74" t="s">
        <v>36</v>
      </c>
      <c r="L7" s="73"/>
      <c r="M7" s="213" t="s">
        <v>38</v>
      </c>
    </row>
    <row r="8" spans="1:15">
      <c r="A8" s="75" t="s">
        <v>90</v>
      </c>
      <c r="B8" s="76"/>
      <c r="C8" s="77"/>
      <c r="D8" s="76"/>
      <c r="E8" s="77"/>
      <c r="F8" s="76"/>
      <c r="G8" s="77"/>
      <c r="H8" s="76"/>
      <c r="I8" s="77"/>
      <c r="J8" s="76"/>
      <c r="K8" s="77"/>
      <c r="L8" s="76"/>
      <c r="M8" s="77"/>
    </row>
    <row r="9" spans="1:15" ht="13.2" customHeight="1">
      <c r="A9" s="78" t="s">
        <v>89</v>
      </c>
      <c r="B9" s="77" t="s">
        <v>6</v>
      </c>
      <c r="C9" s="79">
        <v>-145633</v>
      </c>
      <c r="D9" s="77" t="s">
        <v>6</v>
      </c>
      <c r="E9" s="79">
        <v>-204285</v>
      </c>
      <c r="F9" s="77" t="s">
        <v>6</v>
      </c>
      <c r="G9" s="79">
        <v>-23994</v>
      </c>
      <c r="H9" s="77" t="s">
        <v>6</v>
      </c>
      <c r="I9" s="79">
        <v>-49176</v>
      </c>
      <c r="J9" s="77" t="s">
        <v>6</v>
      </c>
      <c r="K9" s="79">
        <v>-78116</v>
      </c>
      <c r="L9" s="77" t="s">
        <v>6</v>
      </c>
      <c r="M9" s="79">
        <v>-162517</v>
      </c>
      <c r="N9" s="80"/>
      <c r="O9" s="80"/>
    </row>
    <row r="10" spans="1:15">
      <c r="A10" s="81" t="s">
        <v>98</v>
      </c>
      <c r="B10" s="77"/>
      <c r="C10" s="77"/>
      <c r="D10" s="77"/>
      <c r="E10" s="77"/>
      <c r="F10" s="77"/>
      <c r="G10" s="77"/>
      <c r="H10" s="77"/>
      <c r="I10" s="77"/>
      <c r="J10" s="77"/>
      <c r="K10" s="77"/>
      <c r="L10" s="77"/>
      <c r="M10" s="77"/>
      <c r="N10" s="80"/>
      <c r="O10" s="80"/>
    </row>
    <row r="11" spans="1:15">
      <c r="A11" s="78" t="s">
        <v>99</v>
      </c>
      <c r="B11" s="82"/>
      <c r="C11" s="79">
        <v>70779</v>
      </c>
      <c r="D11" s="82"/>
      <c r="E11" s="79">
        <v>98890</v>
      </c>
      <c r="F11" s="82"/>
      <c r="G11" s="79">
        <v>38019</v>
      </c>
      <c r="H11" s="82"/>
      <c r="I11" s="79">
        <v>74386</v>
      </c>
      <c r="J11" s="82"/>
      <c r="K11" s="79">
        <v>109428</v>
      </c>
      <c r="L11" s="82"/>
      <c r="M11" s="79">
        <v>145485</v>
      </c>
      <c r="N11" s="80"/>
      <c r="O11" s="80"/>
    </row>
    <row r="12" spans="1:15">
      <c r="A12" s="81" t="s">
        <v>131</v>
      </c>
      <c r="B12" s="82"/>
      <c r="C12" s="77">
        <v>23875</v>
      </c>
      <c r="D12" s="82"/>
      <c r="E12" s="77">
        <v>23875</v>
      </c>
      <c r="F12" s="82"/>
      <c r="G12" s="77">
        <v>0</v>
      </c>
      <c r="H12" s="82"/>
      <c r="I12" s="77">
        <v>0</v>
      </c>
      <c r="J12" s="82"/>
      <c r="K12" s="77">
        <v>0</v>
      </c>
      <c r="L12" s="82"/>
      <c r="M12" s="77">
        <v>0</v>
      </c>
      <c r="N12" s="80"/>
      <c r="O12" s="80"/>
    </row>
    <row r="13" spans="1:15">
      <c r="A13" s="78" t="s">
        <v>132</v>
      </c>
      <c r="B13" s="82"/>
      <c r="C13" s="79">
        <v>10000</v>
      </c>
      <c r="D13" s="82"/>
      <c r="E13" s="79">
        <v>10000</v>
      </c>
      <c r="F13" s="82"/>
      <c r="G13" s="79">
        <v>0</v>
      </c>
      <c r="H13" s="82"/>
      <c r="I13" s="79">
        <v>0</v>
      </c>
      <c r="J13" s="82"/>
      <c r="K13" s="79">
        <v>0</v>
      </c>
      <c r="L13" s="82"/>
      <c r="M13" s="79">
        <v>0</v>
      </c>
      <c r="N13" s="80"/>
      <c r="O13" s="80"/>
    </row>
    <row r="14" spans="1:15">
      <c r="A14" s="81" t="s">
        <v>133</v>
      </c>
      <c r="B14" s="77"/>
      <c r="C14" s="77">
        <v>9684</v>
      </c>
      <c r="D14" s="77"/>
      <c r="E14" s="77">
        <v>12280</v>
      </c>
      <c r="F14" s="77"/>
      <c r="G14" s="77">
        <v>2595</v>
      </c>
      <c r="H14" s="77"/>
      <c r="I14" s="77">
        <v>5272</v>
      </c>
      <c r="J14" s="77"/>
      <c r="K14" s="77">
        <v>8062</v>
      </c>
      <c r="L14" s="77"/>
      <c r="M14" s="77">
        <v>10913</v>
      </c>
      <c r="N14" s="80"/>
      <c r="O14" s="80"/>
    </row>
    <row r="15" spans="1:15">
      <c r="A15" s="78" t="s">
        <v>146</v>
      </c>
      <c r="B15" s="77"/>
      <c r="C15" s="79">
        <v>0</v>
      </c>
      <c r="D15" s="77"/>
      <c r="E15" s="79">
        <v>69437</v>
      </c>
      <c r="F15" s="77"/>
      <c r="G15" s="79">
        <v>0</v>
      </c>
      <c r="H15" s="77"/>
      <c r="I15" s="79">
        <v>0</v>
      </c>
      <c r="J15" s="77"/>
      <c r="K15" s="79">
        <v>0</v>
      </c>
      <c r="L15" s="77"/>
      <c r="M15" s="79">
        <v>48127</v>
      </c>
      <c r="N15" s="80"/>
      <c r="O15" s="80"/>
    </row>
    <row r="16" spans="1:15">
      <c r="A16" s="81" t="s">
        <v>145</v>
      </c>
      <c r="B16" s="82"/>
      <c r="C16" s="77">
        <v>451</v>
      </c>
      <c r="D16" s="82"/>
      <c r="E16" s="77">
        <v>500</v>
      </c>
      <c r="F16" s="82"/>
      <c r="G16" s="77">
        <v>481</v>
      </c>
      <c r="H16" s="82"/>
      <c r="I16" s="77">
        <v>1857</v>
      </c>
      <c r="J16" s="82"/>
      <c r="K16" s="77">
        <v>2470</v>
      </c>
      <c r="L16" s="82"/>
      <c r="M16" s="77">
        <v>2767</v>
      </c>
      <c r="N16" s="80"/>
      <c r="O16" s="80"/>
    </row>
    <row r="17" spans="1:15">
      <c r="A17" s="78" t="s">
        <v>147</v>
      </c>
      <c r="B17" s="77"/>
      <c r="C17" s="79">
        <v>-37186</v>
      </c>
      <c r="D17" s="77"/>
      <c r="E17" s="79">
        <v>-66723</v>
      </c>
      <c r="F17" s="77"/>
      <c r="G17" s="79">
        <v>835</v>
      </c>
      <c r="H17" s="77"/>
      <c r="I17" s="79">
        <v>705</v>
      </c>
      <c r="J17" s="77"/>
      <c r="K17" s="79">
        <v>-3689</v>
      </c>
      <c r="L17" s="77"/>
      <c r="M17" s="79">
        <v>3352</v>
      </c>
      <c r="N17" s="80"/>
      <c r="O17" s="80"/>
    </row>
    <row r="18" spans="1:15">
      <c r="A18" s="81" t="s">
        <v>100</v>
      </c>
      <c r="B18" s="82"/>
      <c r="C18" s="77">
        <v>4446</v>
      </c>
      <c r="D18" s="82"/>
      <c r="E18" s="77">
        <v>6743</v>
      </c>
      <c r="F18" s="82"/>
      <c r="G18" s="77">
        <v>959</v>
      </c>
      <c r="H18" s="82"/>
      <c r="I18" s="77">
        <v>2895</v>
      </c>
      <c r="J18" s="82"/>
      <c r="K18" s="77">
        <v>4516</v>
      </c>
      <c r="L18" s="82"/>
      <c r="M18" s="77">
        <v>7647</v>
      </c>
      <c r="N18" s="80"/>
      <c r="O18" s="80"/>
    </row>
    <row r="19" spans="1:15">
      <c r="A19" s="78" t="s">
        <v>101</v>
      </c>
      <c r="B19" s="77"/>
      <c r="C19" s="79">
        <v>777</v>
      </c>
      <c r="D19" s="77"/>
      <c r="E19" s="79">
        <v>1382</v>
      </c>
      <c r="F19" s="77"/>
      <c r="G19" s="79">
        <v>-323</v>
      </c>
      <c r="H19" s="77"/>
      <c r="I19" s="79">
        <v>-1156</v>
      </c>
      <c r="J19" s="77"/>
      <c r="K19" s="79">
        <v>-2040</v>
      </c>
      <c r="L19" s="77"/>
      <c r="M19" s="79">
        <v>-1180</v>
      </c>
      <c r="N19" s="80"/>
      <c r="O19" s="80"/>
    </row>
    <row r="20" spans="1:15">
      <c r="A20" s="81" t="s">
        <v>134</v>
      </c>
      <c r="B20" s="82"/>
      <c r="C20" s="77">
        <v>-588</v>
      </c>
      <c r="D20" s="82"/>
      <c r="E20" s="77">
        <v>-588</v>
      </c>
      <c r="F20" s="82"/>
      <c r="G20" s="77">
        <v>0</v>
      </c>
      <c r="H20" s="82"/>
      <c r="I20" s="77">
        <v>1340</v>
      </c>
      <c r="J20" s="82"/>
      <c r="K20" s="77">
        <v>1835</v>
      </c>
      <c r="L20" s="82"/>
      <c r="M20" s="77">
        <v>2094</v>
      </c>
      <c r="N20" s="80"/>
      <c r="O20" s="80"/>
    </row>
    <row r="21" spans="1:15">
      <c r="A21" s="78" t="s">
        <v>135</v>
      </c>
      <c r="B21" s="77"/>
      <c r="C21" s="79">
        <v>508</v>
      </c>
      <c r="D21" s="77"/>
      <c r="E21" s="79">
        <v>987</v>
      </c>
      <c r="F21" s="77"/>
      <c r="G21" s="79">
        <v>253</v>
      </c>
      <c r="H21" s="77"/>
      <c r="I21" s="79">
        <v>0</v>
      </c>
      <c r="J21" s="77"/>
      <c r="K21" s="79">
        <v>0</v>
      </c>
      <c r="L21" s="77"/>
      <c r="M21" s="79">
        <v>0</v>
      </c>
      <c r="N21" s="80"/>
      <c r="O21" s="80"/>
    </row>
    <row r="22" spans="1:15">
      <c r="A22" s="81" t="s">
        <v>102</v>
      </c>
      <c r="B22" s="77"/>
      <c r="C22" s="77">
        <v>0</v>
      </c>
      <c r="D22" s="77"/>
      <c r="E22" s="77">
        <v>-1297</v>
      </c>
      <c r="F22" s="77"/>
      <c r="G22" s="77">
        <v>-3328</v>
      </c>
      <c r="H22" s="77"/>
      <c r="I22" s="77">
        <v>-4675</v>
      </c>
      <c r="J22" s="77"/>
      <c r="K22" s="77">
        <v>-5456</v>
      </c>
      <c r="L22" s="77"/>
      <c r="M22" s="77">
        <v>-2540</v>
      </c>
      <c r="N22" s="80"/>
      <c r="O22" s="80"/>
    </row>
    <row r="23" spans="1:15" ht="13.2" customHeight="1">
      <c r="A23" s="78" t="s">
        <v>143</v>
      </c>
      <c r="B23" s="77"/>
      <c r="C23" s="79"/>
      <c r="D23" s="77"/>
      <c r="E23" s="79"/>
      <c r="F23" s="77"/>
      <c r="G23" s="79"/>
      <c r="H23" s="77"/>
      <c r="I23" s="79"/>
      <c r="J23" s="77"/>
      <c r="K23" s="79"/>
      <c r="L23" s="77"/>
      <c r="M23" s="79" t="s">
        <v>151</v>
      </c>
      <c r="N23" s="80"/>
      <c r="O23" s="80"/>
    </row>
    <row r="24" spans="1:15" ht="13.5" customHeight="1">
      <c r="A24" s="81" t="s">
        <v>103</v>
      </c>
      <c r="B24" s="77"/>
      <c r="C24" s="77">
        <v>-2784</v>
      </c>
      <c r="D24" s="77"/>
      <c r="E24" s="77">
        <v>-4832</v>
      </c>
      <c r="F24" s="77"/>
      <c r="G24" s="77">
        <v>-10876</v>
      </c>
      <c r="H24" s="77"/>
      <c r="I24" s="77">
        <v>-19813</v>
      </c>
      <c r="J24" s="77"/>
      <c r="K24" s="77">
        <v>-6374</v>
      </c>
      <c r="L24" s="77"/>
      <c r="M24" s="77">
        <v>-12655</v>
      </c>
      <c r="N24" s="80"/>
      <c r="O24" s="80"/>
    </row>
    <row r="25" spans="1:15">
      <c r="A25" s="78" t="s">
        <v>104</v>
      </c>
      <c r="B25" s="77"/>
      <c r="C25" s="79">
        <v>189</v>
      </c>
      <c r="D25" s="77"/>
      <c r="E25" s="79">
        <v>2628</v>
      </c>
      <c r="F25" s="77"/>
      <c r="G25" s="79">
        <v>-5567</v>
      </c>
      <c r="H25" s="77"/>
      <c r="I25" s="79">
        <v>-1603</v>
      </c>
      <c r="J25" s="77"/>
      <c r="K25" s="79">
        <v>-5770</v>
      </c>
      <c r="L25" s="77"/>
      <c r="M25" s="79">
        <v>-2308</v>
      </c>
      <c r="N25" s="80"/>
      <c r="O25" s="80"/>
    </row>
    <row r="26" spans="1:15">
      <c r="A26" s="81" t="s">
        <v>105</v>
      </c>
      <c r="B26" s="77"/>
      <c r="C26" s="77">
        <v>37316</v>
      </c>
      <c r="D26" s="77"/>
      <c r="E26" s="77">
        <v>52953</v>
      </c>
      <c r="F26" s="77"/>
      <c r="G26" s="77">
        <v>-18864</v>
      </c>
      <c r="H26" s="77"/>
      <c r="I26" s="77">
        <v>40677</v>
      </c>
      <c r="J26" s="77"/>
      <c r="K26" s="77">
        <v>-23457</v>
      </c>
      <c r="L26" s="77"/>
      <c r="M26" s="77">
        <v>-1382</v>
      </c>
      <c r="N26" s="80"/>
      <c r="O26" s="80"/>
    </row>
    <row r="27" spans="1:15">
      <c r="A27" s="78" t="s">
        <v>106</v>
      </c>
      <c r="B27" s="77"/>
      <c r="C27" s="79">
        <v>4936</v>
      </c>
      <c r="D27" s="77"/>
      <c r="E27" s="79">
        <v>4907</v>
      </c>
      <c r="F27" s="77"/>
      <c r="G27" s="79">
        <v>-273</v>
      </c>
      <c r="H27" s="77"/>
      <c r="I27" s="79">
        <v>-2458</v>
      </c>
      <c r="J27" s="77"/>
      <c r="K27" s="79">
        <v>-3689</v>
      </c>
      <c r="L27" s="77"/>
      <c r="M27" s="79">
        <v>-6710</v>
      </c>
      <c r="N27" s="80"/>
      <c r="O27" s="80"/>
    </row>
    <row r="28" spans="1:15">
      <c r="A28" s="75" t="s">
        <v>108</v>
      </c>
      <c r="B28" s="77"/>
      <c r="C28" s="83">
        <f>SUM(C9:C27)</f>
        <v>-23230</v>
      </c>
      <c r="D28" s="77"/>
      <c r="E28" s="83">
        <f>SUM(E9:E27)</f>
        <v>6857</v>
      </c>
      <c r="F28" s="77"/>
      <c r="G28" s="83">
        <f>SUM(G9:G27)</f>
        <v>-20083</v>
      </c>
      <c r="H28" s="77"/>
      <c r="I28" s="83">
        <f>SUM(I9:I27)</f>
        <v>48251</v>
      </c>
      <c r="J28" s="77"/>
      <c r="K28" s="83">
        <f>SUM(K9:K27)</f>
        <v>-2280</v>
      </c>
      <c r="L28" s="77"/>
      <c r="M28" s="83">
        <f>SUM(M9:M27)</f>
        <v>31093</v>
      </c>
      <c r="N28" s="80"/>
      <c r="O28" s="80"/>
    </row>
    <row r="29" spans="1:15">
      <c r="A29" s="78"/>
      <c r="B29" s="77"/>
      <c r="C29" s="79"/>
      <c r="D29" s="77"/>
      <c r="E29" s="79"/>
      <c r="F29" s="77"/>
      <c r="G29" s="79"/>
      <c r="H29" s="77"/>
      <c r="I29" s="79"/>
      <c r="J29" s="77"/>
      <c r="K29" s="79"/>
      <c r="L29" s="77"/>
      <c r="M29" s="79"/>
      <c r="N29" s="80"/>
      <c r="O29" s="80"/>
    </row>
    <row r="30" spans="1:15">
      <c r="A30" s="75" t="s">
        <v>107</v>
      </c>
      <c r="B30" s="77"/>
      <c r="C30" s="77"/>
      <c r="D30" s="77"/>
      <c r="E30" s="77"/>
      <c r="F30" s="77"/>
      <c r="G30" s="77"/>
      <c r="H30" s="77"/>
      <c r="I30" s="77"/>
      <c r="J30" s="77"/>
      <c r="K30" s="77"/>
      <c r="L30" s="77"/>
      <c r="M30" s="77"/>
      <c r="N30" s="80"/>
      <c r="O30" s="80"/>
    </row>
    <row r="31" spans="1:15">
      <c r="A31" s="78" t="s">
        <v>271</v>
      </c>
      <c r="B31" s="77"/>
      <c r="C31" s="79">
        <v>-7001</v>
      </c>
      <c r="D31" s="77"/>
      <c r="E31" s="79">
        <v>-14440</v>
      </c>
      <c r="F31" s="77"/>
      <c r="G31" s="79">
        <v>-5957</v>
      </c>
      <c r="H31" s="77"/>
      <c r="I31" s="79">
        <v>-10244</v>
      </c>
      <c r="J31" s="77"/>
      <c r="K31" s="79">
        <v>-14077</v>
      </c>
      <c r="L31" s="77"/>
      <c r="M31" s="79">
        <v>-20072</v>
      </c>
      <c r="N31" s="80"/>
      <c r="O31" s="80"/>
    </row>
    <row r="32" spans="1:15">
      <c r="A32" s="84" t="s">
        <v>272</v>
      </c>
      <c r="B32" s="82"/>
      <c r="C32" s="77">
        <v>-6348</v>
      </c>
      <c r="D32" s="82"/>
      <c r="E32" s="77">
        <v>-7843</v>
      </c>
      <c r="F32" s="82"/>
      <c r="G32" s="77">
        <v>-1092</v>
      </c>
      <c r="H32" s="82"/>
      <c r="I32" s="77">
        <v>-2115</v>
      </c>
      <c r="J32" s="82"/>
      <c r="K32" s="77">
        <v>-3080</v>
      </c>
      <c r="L32" s="82"/>
      <c r="M32" s="77">
        <v>-7438</v>
      </c>
      <c r="N32" s="80"/>
      <c r="O32" s="80"/>
    </row>
    <row r="33" spans="1:15">
      <c r="A33" s="78" t="s">
        <v>273</v>
      </c>
      <c r="B33" s="77"/>
      <c r="C33" s="79">
        <v>-8574</v>
      </c>
      <c r="D33" s="77"/>
      <c r="E33" s="79">
        <v>-10992</v>
      </c>
      <c r="F33" s="77"/>
      <c r="G33" s="79">
        <v>-1596</v>
      </c>
      <c r="H33" s="77"/>
      <c r="I33" s="79">
        <v>-3695</v>
      </c>
      <c r="J33" s="77"/>
      <c r="K33" s="79">
        <v>-5427</v>
      </c>
      <c r="L33" s="77"/>
      <c r="M33" s="79">
        <v>-7552</v>
      </c>
      <c r="N33" s="80"/>
      <c r="O33" s="80"/>
    </row>
    <row r="34" spans="1:15">
      <c r="A34" s="84" t="s">
        <v>274</v>
      </c>
      <c r="B34" s="82"/>
      <c r="C34" s="77">
        <v>4593</v>
      </c>
      <c r="D34" s="82"/>
      <c r="E34" s="77">
        <v>4607</v>
      </c>
      <c r="F34" s="82"/>
      <c r="G34" s="77">
        <v>2</v>
      </c>
      <c r="H34" s="82"/>
      <c r="I34" s="77">
        <v>1014</v>
      </c>
      <c r="J34" s="82"/>
      <c r="K34" s="77">
        <v>1095</v>
      </c>
      <c r="L34" s="82"/>
      <c r="M34" s="77">
        <v>3568</v>
      </c>
      <c r="N34" s="80"/>
      <c r="O34" s="80"/>
    </row>
    <row r="35" spans="1:15">
      <c r="A35" s="78" t="s">
        <v>275</v>
      </c>
      <c r="B35" s="77"/>
      <c r="C35" s="79">
        <v>91</v>
      </c>
      <c r="D35" s="77"/>
      <c r="E35" s="79">
        <v>91</v>
      </c>
      <c r="F35" s="77"/>
      <c r="G35" s="79">
        <v>0</v>
      </c>
      <c r="H35" s="77"/>
      <c r="I35" s="79">
        <v>0</v>
      </c>
      <c r="J35" s="77"/>
      <c r="K35" s="79">
        <v>0</v>
      </c>
      <c r="L35" s="77"/>
      <c r="M35" s="79">
        <v>0</v>
      </c>
      <c r="N35" s="80"/>
      <c r="O35" s="80"/>
    </row>
    <row r="36" spans="1:15">
      <c r="A36" s="84" t="s">
        <v>149</v>
      </c>
      <c r="B36" s="82"/>
      <c r="C36" s="77">
        <v>-423428</v>
      </c>
      <c r="D36" s="82"/>
      <c r="E36" s="77">
        <v>-423797</v>
      </c>
      <c r="F36" s="82"/>
      <c r="G36" s="77">
        <v>0</v>
      </c>
      <c r="H36" s="82"/>
      <c r="I36" s="77">
        <v>-4145</v>
      </c>
      <c r="J36" s="82"/>
      <c r="K36" s="77">
        <v>-6513</v>
      </c>
      <c r="L36" s="82"/>
      <c r="M36" s="77">
        <v>-34810</v>
      </c>
      <c r="N36" s="80"/>
      <c r="O36" s="80"/>
    </row>
    <row r="37" spans="1:15">
      <c r="A37" s="85" t="s">
        <v>109</v>
      </c>
      <c r="B37" s="82"/>
      <c r="C37" s="86">
        <f>SUM(C31:C36)</f>
        <v>-440667</v>
      </c>
      <c r="D37" s="82"/>
      <c r="E37" s="86">
        <f>SUM(E31:E36)</f>
        <v>-452374</v>
      </c>
      <c r="F37" s="82"/>
      <c r="G37" s="86">
        <f>SUM(G31:G36)</f>
        <v>-8643</v>
      </c>
      <c r="H37" s="82"/>
      <c r="I37" s="86">
        <f>SUM(I31:I36)</f>
        <v>-19185</v>
      </c>
      <c r="J37" s="82"/>
      <c r="K37" s="86">
        <f>SUM(K31:K36)</f>
        <v>-28002</v>
      </c>
      <c r="L37" s="82"/>
      <c r="M37" s="86">
        <f>SUM(M31:M36)</f>
        <v>-66304</v>
      </c>
      <c r="N37" s="80"/>
      <c r="O37" s="80"/>
    </row>
    <row r="38" spans="1:15">
      <c r="A38" s="87"/>
      <c r="B38" s="82"/>
      <c r="C38" s="77"/>
      <c r="D38" s="82"/>
      <c r="E38" s="77"/>
      <c r="F38" s="82"/>
      <c r="G38" s="77"/>
      <c r="H38" s="82"/>
      <c r="I38" s="77"/>
      <c r="J38" s="82"/>
      <c r="K38" s="77"/>
      <c r="L38" s="82"/>
      <c r="M38" s="77"/>
      <c r="N38" s="80"/>
      <c r="O38" s="88"/>
    </row>
    <row r="39" spans="1:15">
      <c r="A39" s="85" t="s">
        <v>110</v>
      </c>
      <c r="B39" s="82"/>
      <c r="C39" s="79"/>
      <c r="D39" s="82"/>
      <c r="E39" s="79"/>
      <c r="F39" s="82"/>
      <c r="G39" s="79"/>
      <c r="H39" s="82"/>
      <c r="I39" s="79"/>
      <c r="J39" s="82"/>
      <c r="K39" s="79"/>
      <c r="L39" s="82"/>
      <c r="M39" s="79"/>
      <c r="N39" s="80"/>
      <c r="O39" s="80"/>
    </row>
    <row r="40" spans="1:15">
      <c r="A40" s="81" t="s">
        <v>111</v>
      </c>
      <c r="B40" s="89"/>
      <c r="C40" s="77">
        <v>-210</v>
      </c>
      <c r="D40" s="89"/>
      <c r="E40" s="77">
        <v>-210</v>
      </c>
      <c r="F40" s="89"/>
      <c r="G40" s="77">
        <v>0</v>
      </c>
      <c r="H40" s="89"/>
      <c r="I40" s="77">
        <v>0</v>
      </c>
      <c r="J40" s="89"/>
      <c r="K40" s="77">
        <v>0</v>
      </c>
      <c r="L40" s="89"/>
      <c r="M40" s="77">
        <v>0</v>
      </c>
      <c r="N40" s="80"/>
      <c r="O40" s="90"/>
    </row>
    <row r="41" spans="1:15">
      <c r="A41" s="78" t="s">
        <v>92</v>
      </c>
      <c r="B41" s="77"/>
      <c r="C41" s="79">
        <v>35512</v>
      </c>
      <c r="D41" s="77"/>
      <c r="E41" s="79">
        <v>35512</v>
      </c>
      <c r="F41" s="77"/>
      <c r="G41" s="79">
        <v>0</v>
      </c>
      <c r="H41" s="77"/>
      <c r="I41" s="79">
        <v>0</v>
      </c>
      <c r="J41" s="77"/>
      <c r="K41" s="79">
        <v>1067</v>
      </c>
      <c r="L41" s="77"/>
      <c r="M41" s="79">
        <v>1067</v>
      </c>
      <c r="N41" s="80"/>
      <c r="O41" s="80"/>
    </row>
    <row r="42" spans="1:15">
      <c r="A42" s="81" t="s">
        <v>136</v>
      </c>
      <c r="B42" s="89"/>
      <c r="C42" s="77">
        <v>204417</v>
      </c>
      <c r="D42" s="89"/>
      <c r="E42" s="77">
        <v>204417</v>
      </c>
      <c r="F42" s="89"/>
      <c r="G42" s="77">
        <v>0</v>
      </c>
      <c r="H42" s="89"/>
      <c r="I42" s="77">
        <v>0</v>
      </c>
      <c r="J42" s="89"/>
      <c r="K42" s="77">
        <v>0</v>
      </c>
      <c r="L42" s="89"/>
      <c r="M42" s="77">
        <v>0</v>
      </c>
      <c r="N42" s="80"/>
      <c r="O42" s="90"/>
    </row>
    <row r="43" spans="1:15">
      <c r="A43" s="78" t="s">
        <v>137</v>
      </c>
      <c r="B43" s="77"/>
      <c r="C43" s="79">
        <v>27031</v>
      </c>
      <c r="D43" s="77"/>
      <c r="E43" s="79">
        <v>27031</v>
      </c>
      <c r="F43" s="77"/>
      <c r="G43" s="79">
        <v>0</v>
      </c>
      <c r="H43" s="77"/>
      <c r="I43" s="79">
        <v>0</v>
      </c>
      <c r="J43" s="77"/>
      <c r="K43" s="79">
        <v>0</v>
      </c>
      <c r="L43" s="77"/>
      <c r="M43" s="79">
        <v>0</v>
      </c>
      <c r="N43" s="80"/>
      <c r="O43" s="80"/>
    </row>
    <row r="44" spans="1:15">
      <c r="A44" s="81" t="s">
        <v>148</v>
      </c>
      <c r="B44" s="82"/>
      <c r="C44" s="77">
        <v>0</v>
      </c>
      <c r="D44" s="82"/>
      <c r="E44" s="77">
        <v>-249</v>
      </c>
      <c r="F44" s="82"/>
      <c r="G44" s="77">
        <v>0</v>
      </c>
      <c r="H44" s="82"/>
      <c r="I44" s="77">
        <v>-3479</v>
      </c>
      <c r="J44" s="82"/>
      <c r="K44" s="77">
        <v>-4899</v>
      </c>
      <c r="L44" s="82"/>
      <c r="M44" s="77">
        <v>-7221</v>
      </c>
      <c r="N44" s="80"/>
      <c r="O44" s="80"/>
    </row>
    <row r="45" spans="1:15">
      <c r="A45" s="78" t="s">
        <v>112</v>
      </c>
      <c r="B45" s="77"/>
      <c r="C45" s="79">
        <v>3040</v>
      </c>
      <c r="D45" s="77"/>
      <c r="E45" s="79">
        <v>3116</v>
      </c>
      <c r="F45" s="77"/>
      <c r="G45" s="79">
        <v>1863</v>
      </c>
      <c r="H45" s="77"/>
      <c r="I45" s="79">
        <v>2152</v>
      </c>
      <c r="J45" s="77"/>
      <c r="K45" s="79">
        <v>3068</v>
      </c>
      <c r="L45" s="77"/>
      <c r="M45" s="79">
        <v>11557</v>
      </c>
      <c r="N45" s="80"/>
      <c r="O45" s="80"/>
    </row>
    <row r="46" spans="1:15">
      <c r="A46" s="81" t="s">
        <v>113</v>
      </c>
      <c r="B46" s="82"/>
      <c r="C46" s="77">
        <v>20548</v>
      </c>
      <c r="D46" s="82"/>
      <c r="E46" s="77">
        <v>20548</v>
      </c>
      <c r="F46" s="82"/>
      <c r="G46" s="77">
        <v>0</v>
      </c>
      <c r="H46" s="82"/>
      <c r="I46" s="77">
        <v>0</v>
      </c>
      <c r="J46" s="82"/>
      <c r="K46" s="77">
        <v>0</v>
      </c>
      <c r="L46" s="82"/>
      <c r="M46" s="77">
        <v>0</v>
      </c>
      <c r="N46" s="80"/>
      <c r="O46" s="80"/>
    </row>
    <row r="47" spans="1:15">
      <c r="A47" s="78" t="s">
        <v>138</v>
      </c>
      <c r="B47" s="77"/>
      <c r="C47" s="79">
        <v>1320500</v>
      </c>
      <c r="D47" s="77"/>
      <c r="E47" s="79">
        <v>1320500</v>
      </c>
      <c r="F47" s="77"/>
      <c r="G47" s="79">
        <v>0</v>
      </c>
      <c r="H47" s="77"/>
      <c r="I47" s="79">
        <v>0</v>
      </c>
      <c r="J47" s="77"/>
      <c r="K47" s="79">
        <v>30000</v>
      </c>
      <c r="L47" s="77"/>
      <c r="M47" s="79">
        <v>30000</v>
      </c>
      <c r="N47" s="80"/>
      <c r="O47" s="80"/>
    </row>
    <row r="48" spans="1:15">
      <c r="A48" s="81" t="s">
        <v>144</v>
      </c>
      <c r="B48" s="82"/>
      <c r="C48" s="77">
        <v>-1055736</v>
      </c>
      <c r="D48" s="82"/>
      <c r="E48" s="77">
        <v>-1055736</v>
      </c>
      <c r="F48" s="82"/>
      <c r="G48" s="77">
        <v>0</v>
      </c>
      <c r="H48" s="82"/>
      <c r="I48" s="77">
        <v>0</v>
      </c>
      <c r="J48" s="82"/>
      <c r="K48" s="77">
        <v>0</v>
      </c>
      <c r="L48" s="82"/>
      <c r="M48" s="77">
        <v>0</v>
      </c>
      <c r="N48" s="80"/>
      <c r="O48" s="80"/>
    </row>
    <row r="49" spans="1:15">
      <c r="A49" s="78" t="s">
        <v>139</v>
      </c>
      <c r="B49" s="77"/>
      <c r="C49" s="79">
        <v>-39837</v>
      </c>
      <c r="D49" s="77"/>
      <c r="E49" s="79">
        <v>-39837</v>
      </c>
      <c r="F49" s="77"/>
      <c r="G49" s="79">
        <v>0</v>
      </c>
      <c r="H49" s="77"/>
      <c r="I49" s="79">
        <v>0</v>
      </c>
      <c r="J49" s="77"/>
      <c r="K49" s="79">
        <v>-1094</v>
      </c>
      <c r="L49" s="77"/>
      <c r="M49" s="79">
        <v>-1094</v>
      </c>
      <c r="N49" s="80"/>
      <c r="O49" s="80"/>
    </row>
    <row r="50" spans="1:15">
      <c r="A50" s="81" t="s">
        <v>114</v>
      </c>
      <c r="B50" s="82"/>
      <c r="C50" s="77">
        <v>-149</v>
      </c>
      <c r="D50" s="82"/>
      <c r="E50" s="77">
        <v>-149</v>
      </c>
      <c r="F50" s="82"/>
      <c r="G50" s="77">
        <v>-7500</v>
      </c>
      <c r="H50" s="82"/>
      <c r="I50" s="77">
        <v>-7500</v>
      </c>
      <c r="J50" s="82"/>
      <c r="K50" s="77">
        <v>-7500</v>
      </c>
      <c r="L50" s="82"/>
      <c r="M50" s="77">
        <v>-7500</v>
      </c>
      <c r="N50" s="80"/>
      <c r="O50" s="80"/>
    </row>
    <row r="51" spans="1:15">
      <c r="A51" s="78" t="s">
        <v>115</v>
      </c>
      <c r="B51" s="77"/>
      <c r="C51" s="79">
        <v>72600</v>
      </c>
      <c r="D51" s="77"/>
      <c r="E51" s="79">
        <v>72600</v>
      </c>
      <c r="F51" s="77"/>
      <c r="G51" s="79">
        <v>25000</v>
      </c>
      <c r="H51" s="77"/>
      <c r="I51" s="79">
        <v>30000</v>
      </c>
      <c r="J51" s="77"/>
      <c r="K51" s="79">
        <v>30000</v>
      </c>
      <c r="L51" s="77"/>
      <c r="M51" s="79">
        <v>30000</v>
      </c>
      <c r="N51" s="80"/>
      <c r="O51" s="80"/>
    </row>
    <row r="52" spans="1:15">
      <c r="A52" s="81" t="s">
        <v>116</v>
      </c>
      <c r="B52" s="82"/>
      <c r="C52" s="77">
        <v>-72500</v>
      </c>
      <c r="D52" s="82"/>
      <c r="E52" s="77">
        <v>-72500</v>
      </c>
      <c r="F52" s="82"/>
      <c r="G52" s="77">
        <v>-25000</v>
      </c>
      <c r="H52" s="82"/>
      <c r="I52" s="77">
        <v>-30000</v>
      </c>
      <c r="J52" s="82"/>
      <c r="K52" s="77">
        <v>-30000</v>
      </c>
      <c r="L52" s="82"/>
      <c r="M52" s="77">
        <v>-30000</v>
      </c>
      <c r="N52" s="80"/>
      <c r="O52" s="80"/>
    </row>
    <row r="53" spans="1:15">
      <c r="A53" s="78" t="s">
        <v>117</v>
      </c>
      <c r="B53" s="77"/>
      <c r="C53" s="79">
        <v>-32647</v>
      </c>
      <c r="D53" s="77"/>
      <c r="E53" s="79">
        <v>-39316</v>
      </c>
      <c r="F53" s="77"/>
      <c r="G53" s="79">
        <v>-7750</v>
      </c>
      <c r="H53" s="77"/>
      <c r="I53" s="79">
        <v>-14447</v>
      </c>
      <c r="J53" s="77"/>
      <c r="K53" s="79">
        <v>-21647</v>
      </c>
      <c r="L53" s="77"/>
      <c r="M53" s="79">
        <v>-28719</v>
      </c>
      <c r="N53" s="80"/>
      <c r="O53" s="80"/>
    </row>
    <row r="54" spans="1:15" ht="13.2" customHeight="1">
      <c r="A54" s="91" t="s">
        <v>119</v>
      </c>
      <c r="B54" s="89"/>
      <c r="C54" s="83">
        <f>SUM(C40:C53)</f>
        <v>482569</v>
      </c>
      <c r="D54" s="77"/>
      <c r="E54" s="83">
        <f>SUM(E40:E53)</f>
        <v>475727</v>
      </c>
      <c r="F54" s="77"/>
      <c r="G54" s="83">
        <f>SUM(G40:G53)</f>
        <v>-13387</v>
      </c>
      <c r="H54" s="77"/>
      <c r="I54" s="83">
        <f>SUM(I40:I53)</f>
        <v>-23274</v>
      </c>
      <c r="J54" s="77"/>
      <c r="K54" s="83">
        <f>SUM(K40:K53)</f>
        <v>-1005</v>
      </c>
      <c r="L54" s="77"/>
      <c r="M54" s="83">
        <f>SUM(M40:M53)</f>
        <v>-1910</v>
      </c>
      <c r="N54" s="80"/>
      <c r="O54" s="80"/>
    </row>
    <row r="55" spans="1:15">
      <c r="A55" s="78" t="s">
        <v>118</v>
      </c>
      <c r="B55" s="82"/>
      <c r="C55" s="86">
        <v>335</v>
      </c>
      <c r="D55" s="82"/>
      <c r="E55" s="86">
        <v>429</v>
      </c>
      <c r="F55" s="82"/>
      <c r="G55" s="86">
        <v>55</v>
      </c>
      <c r="H55" s="82"/>
      <c r="I55" s="86">
        <v>-410</v>
      </c>
      <c r="J55" s="82"/>
      <c r="K55" s="86">
        <v>-554</v>
      </c>
      <c r="L55" s="82"/>
      <c r="M55" s="86">
        <v>-514</v>
      </c>
      <c r="N55" s="80"/>
      <c r="O55" s="80"/>
    </row>
    <row r="56" spans="1:15">
      <c r="A56" s="75" t="s">
        <v>120</v>
      </c>
      <c r="B56" s="82"/>
      <c r="C56" s="77">
        <f>C28+C37+C54+C55</f>
        <v>19007</v>
      </c>
      <c r="D56" s="82"/>
      <c r="E56" s="77">
        <f>E28+E37+E54+E55</f>
        <v>30639</v>
      </c>
      <c r="F56" s="82"/>
      <c r="G56" s="77">
        <f>G28+G37+G54+G55</f>
        <v>-42058</v>
      </c>
      <c r="H56" s="82"/>
      <c r="I56" s="77">
        <f>I28+I37+I54+I55</f>
        <v>5382</v>
      </c>
      <c r="J56" s="82"/>
      <c r="K56" s="77">
        <f>K28+K37+K54+K55-1</f>
        <v>-31842</v>
      </c>
      <c r="L56" s="82"/>
      <c r="M56" s="77">
        <f>M28+M37+M54+M55</f>
        <v>-37635</v>
      </c>
      <c r="N56" s="80"/>
      <c r="O56" s="90"/>
    </row>
    <row r="57" spans="1:15" ht="13.2" customHeight="1">
      <c r="A57" s="78" t="s">
        <v>121</v>
      </c>
      <c r="B57" s="82"/>
      <c r="C57" s="79"/>
      <c r="D57" s="82"/>
      <c r="E57" s="79"/>
      <c r="F57" s="82"/>
      <c r="G57" s="79"/>
      <c r="H57" s="82"/>
      <c r="I57" s="79"/>
      <c r="J57" s="82"/>
      <c r="K57" s="79"/>
      <c r="L57" s="82"/>
      <c r="M57" s="79"/>
      <c r="N57" s="80"/>
      <c r="O57" s="80"/>
    </row>
    <row r="58" spans="1:15" ht="12.65" customHeight="1">
      <c r="A58" s="92" t="s">
        <v>122</v>
      </c>
      <c r="B58" s="77"/>
      <c r="C58" s="77">
        <v>8361</v>
      </c>
      <c r="D58" s="77"/>
      <c r="E58" s="77">
        <v>8361</v>
      </c>
      <c r="F58" s="77"/>
      <c r="G58" s="77">
        <v>81489</v>
      </c>
      <c r="H58" s="77"/>
      <c r="I58" s="77">
        <v>81489</v>
      </c>
      <c r="J58" s="77"/>
      <c r="K58" s="77">
        <v>81489</v>
      </c>
      <c r="L58" s="77"/>
      <c r="M58" s="77">
        <v>81489</v>
      </c>
      <c r="N58" s="80"/>
      <c r="O58" s="90"/>
    </row>
    <row r="59" spans="1:15" ht="13.2" customHeight="1" thickBot="1">
      <c r="A59" s="78" t="s">
        <v>123</v>
      </c>
      <c r="B59" s="77" t="s">
        <v>6</v>
      </c>
      <c r="C59" s="93">
        <f>C58+C56</f>
        <v>27368</v>
      </c>
      <c r="D59" s="77" t="s">
        <v>6</v>
      </c>
      <c r="E59" s="93">
        <f>E58+E56</f>
        <v>39000</v>
      </c>
      <c r="F59" s="77" t="s">
        <v>6</v>
      </c>
      <c r="G59" s="93">
        <f>G58+G56</f>
        <v>39431</v>
      </c>
      <c r="H59" s="77" t="s">
        <v>6</v>
      </c>
      <c r="I59" s="93">
        <f>I58+I56</f>
        <v>86871</v>
      </c>
      <c r="J59" s="77" t="s">
        <v>6</v>
      </c>
      <c r="K59" s="93">
        <f>K58+K56</f>
        <v>49647</v>
      </c>
      <c r="L59" s="77" t="s">
        <v>6</v>
      </c>
      <c r="M59" s="93">
        <f>M58+M56</f>
        <v>43854</v>
      </c>
      <c r="N59" s="80"/>
      <c r="O59" s="80"/>
    </row>
    <row r="60" spans="1:15" ht="13.2" customHeight="1" thickTop="1">
      <c r="A60" s="75" t="s">
        <v>124</v>
      </c>
      <c r="B60" s="82"/>
      <c r="D60" s="82"/>
      <c r="E60" s="66"/>
      <c r="F60" s="82"/>
      <c r="H60" s="82"/>
      <c r="J60" s="82"/>
      <c r="L60" s="82"/>
      <c r="M60" s="66"/>
      <c r="N60" s="80"/>
      <c r="O60" s="80"/>
    </row>
    <row r="61" spans="1:15" ht="13.85" customHeight="1">
      <c r="A61" s="78" t="s">
        <v>125</v>
      </c>
      <c r="B61" s="77" t="s">
        <v>6</v>
      </c>
      <c r="C61" s="79">
        <v>2673</v>
      </c>
      <c r="D61" s="77" t="s">
        <v>6</v>
      </c>
      <c r="E61" s="79">
        <v>5711</v>
      </c>
      <c r="F61" s="77" t="s">
        <v>6</v>
      </c>
      <c r="G61" s="79">
        <v>1053</v>
      </c>
      <c r="H61" s="77" t="s">
        <v>6</v>
      </c>
      <c r="I61" s="79">
        <v>3864</v>
      </c>
      <c r="J61" s="77" t="s">
        <v>6</v>
      </c>
      <c r="K61" s="79">
        <v>5296</v>
      </c>
      <c r="L61" s="77" t="s">
        <v>6</v>
      </c>
      <c r="M61" s="79">
        <v>7827</v>
      </c>
      <c r="N61" s="80"/>
      <c r="O61" s="90"/>
    </row>
    <row r="62" spans="1:15" ht="12.65" customHeight="1">
      <c r="A62" s="81" t="s">
        <v>126</v>
      </c>
      <c r="B62" s="77"/>
      <c r="C62" s="77">
        <v>60347</v>
      </c>
      <c r="D62" s="77"/>
      <c r="E62" s="77">
        <v>69622</v>
      </c>
      <c r="F62" s="77"/>
      <c r="G62" s="77">
        <v>66192</v>
      </c>
      <c r="H62" s="77"/>
      <c r="I62" s="77">
        <v>76353</v>
      </c>
      <c r="J62" s="77"/>
      <c r="K62" s="77">
        <v>136396</v>
      </c>
      <c r="L62" s="77"/>
      <c r="M62" s="77">
        <v>146076</v>
      </c>
      <c r="N62" s="80"/>
      <c r="O62" s="90"/>
    </row>
    <row r="63" spans="1:15" ht="13.2" customHeight="1">
      <c r="A63" s="85" t="s">
        <v>130</v>
      </c>
      <c r="B63" s="77"/>
      <c r="C63" s="79"/>
      <c r="D63" s="77"/>
      <c r="E63" s="79"/>
      <c r="F63" s="77"/>
      <c r="G63" s="79"/>
      <c r="H63" s="77"/>
      <c r="I63" s="79"/>
      <c r="J63" s="77"/>
      <c r="K63" s="79"/>
      <c r="L63" s="77"/>
      <c r="M63" s="79"/>
      <c r="N63" s="80"/>
      <c r="O63" s="90"/>
    </row>
    <row r="64" spans="1:15">
      <c r="A64" s="81" t="s">
        <v>127</v>
      </c>
      <c r="C64" s="77">
        <v>2080</v>
      </c>
      <c r="E64" s="77">
        <v>6973</v>
      </c>
      <c r="G64" s="77">
        <v>4432</v>
      </c>
      <c r="I64" s="77">
        <v>7787</v>
      </c>
      <c r="K64" s="77">
        <v>9318</v>
      </c>
      <c r="M64" s="77">
        <v>14920</v>
      </c>
      <c r="N64" s="80"/>
      <c r="O64" s="80"/>
    </row>
    <row r="65" spans="1:15">
      <c r="A65" s="78" t="s">
        <v>128</v>
      </c>
      <c r="B65" s="77"/>
      <c r="C65" s="79">
        <v>74</v>
      </c>
      <c r="D65" s="77"/>
      <c r="E65" s="79">
        <v>146</v>
      </c>
      <c r="F65" s="77"/>
      <c r="G65" s="79">
        <v>0</v>
      </c>
      <c r="H65" s="77"/>
      <c r="I65" s="79">
        <v>1540</v>
      </c>
      <c r="J65" s="77"/>
      <c r="K65" s="79">
        <v>1565</v>
      </c>
      <c r="L65" s="77"/>
      <c r="M65" s="79">
        <v>1565</v>
      </c>
      <c r="N65" s="80"/>
      <c r="O65" s="80"/>
    </row>
    <row r="66" spans="1:15">
      <c r="A66" s="81" t="s">
        <v>140</v>
      </c>
      <c r="C66" s="77">
        <v>244800</v>
      </c>
      <c r="D66" s="94"/>
      <c r="E66" s="77">
        <v>244800</v>
      </c>
      <c r="F66" s="94"/>
      <c r="G66" s="77">
        <v>0</v>
      </c>
      <c r="H66" s="94"/>
      <c r="I66" s="77">
        <v>0</v>
      </c>
      <c r="J66" s="94"/>
      <c r="K66" s="77">
        <v>0</v>
      </c>
      <c r="L66" s="94"/>
      <c r="M66" s="77">
        <v>0</v>
      </c>
      <c r="N66" s="80"/>
      <c r="O66" s="80"/>
    </row>
    <row r="67" spans="1:15">
      <c r="A67" s="78" t="s">
        <v>129</v>
      </c>
      <c r="B67" s="77"/>
      <c r="C67" s="79">
        <v>3512</v>
      </c>
      <c r="D67" s="77"/>
      <c r="E67" s="79">
        <v>1621</v>
      </c>
      <c r="F67" s="77"/>
      <c r="G67" s="79">
        <v>1101</v>
      </c>
      <c r="H67" s="77"/>
      <c r="I67" s="79">
        <v>1144</v>
      </c>
      <c r="J67" s="77"/>
      <c r="K67" s="79">
        <v>1994</v>
      </c>
      <c r="L67" s="77"/>
      <c r="M67" s="79">
        <v>2820</v>
      </c>
      <c r="N67" s="80"/>
      <c r="O67" s="80"/>
    </row>
    <row r="68" spans="1:15">
      <c r="A68" s="81" t="s">
        <v>141</v>
      </c>
      <c r="C68" s="77">
        <v>16375</v>
      </c>
      <c r="D68" s="94"/>
      <c r="E68" s="77">
        <v>16375</v>
      </c>
      <c r="F68" s="94"/>
      <c r="G68" s="77">
        <v>0</v>
      </c>
      <c r="H68" s="94"/>
      <c r="I68" s="77">
        <v>0</v>
      </c>
      <c r="J68" s="94"/>
      <c r="K68" s="77">
        <v>0</v>
      </c>
      <c r="L68" s="94"/>
      <c r="M68" s="77">
        <v>0</v>
      </c>
      <c r="N68" s="94"/>
      <c r="O68" s="80"/>
    </row>
    <row r="69" spans="1:15">
      <c r="A69" s="78" t="s">
        <v>142</v>
      </c>
      <c r="B69" s="77"/>
      <c r="C69" s="79">
        <v>4672</v>
      </c>
      <c r="D69" s="77"/>
      <c r="E69" s="79">
        <v>4672</v>
      </c>
      <c r="F69" s="77"/>
      <c r="G69" s="79">
        <v>0</v>
      </c>
      <c r="H69" s="77"/>
      <c r="I69" s="79">
        <v>0</v>
      </c>
      <c r="J69" s="77"/>
      <c r="K69" s="79">
        <v>0</v>
      </c>
      <c r="L69" s="77"/>
      <c r="M69" s="79">
        <v>0</v>
      </c>
      <c r="N69" s="80"/>
      <c r="O69" s="80"/>
    </row>
    <row r="70" spans="1:15">
      <c r="C70" s="77"/>
      <c r="D70" s="94"/>
      <c r="E70" s="77"/>
      <c r="F70" s="94"/>
      <c r="G70" s="77"/>
      <c r="H70" s="94"/>
      <c r="I70" s="77"/>
      <c r="J70" s="94"/>
      <c r="K70" s="77"/>
      <c r="L70" s="94"/>
      <c r="M70" s="77"/>
      <c r="N70" s="94"/>
    </row>
    <row r="71" spans="1:15">
      <c r="E71" s="66"/>
      <c r="M71" s="66"/>
    </row>
    <row r="72" spans="1:15">
      <c r="E72" s="66"/>
      <c r="M72" s="66"/>
    </row>
    <row r="73" spans="1:15">
      <c r="E73" s="66"/>
      <c r="M73" s="66"/>
    </row>
    <row r="74" spans="1:15">
      <c r="E74" s="66"/>
      <c r="M74" s="66"/>
    </row>
    <row r="75" spans="1:15">
      <c r="E75" s="66"/>
      <c r="M75" s="66"/>
    </row>
    <row r="76" spans="1:15">
      <c r="E76" s="66"/>
      <c r="M76" s="66"/>
    </row>
    <row r="77" spans="1:15">
      <c r="E77" s="66"/>
      <c r="M77" s="66"/>
    </row>
    <row r="78" spans="1:15">
      <c r="E78" s="66"/>
      <c r="M78" s="66"/>
    </row>
    <row r="79" spans="1:15">
      <c r="E79" s="77"/>
      <c r="M79" s="66"/>
    </row>
    <row r="80" spans="1:15">
      <c r="E80" s="77"/>
      <c r="M80" s="66"/>
    </row>
    <row r="81" spans="5:13">
      <c r="E81" s="77"/>
      <c r="M81" s="66"/>
    </row>
    <row r="82" spans="5:13">
      <c r="E82" s="77"/>
      <c r="M82" s="66"/>
    </row>
    <row r="83" spans="5:13">
      <c r="E83" s="77"/>
      <c r="M83" s="66"/>
    </row>
    <row r="84" spans="5:13">
      <c r="E84" s="77"/>
      <c r="M84" s="66"/>
    </row>
    <row r="85" spans="5:13">
      <c r="E85" s="77"/>
      <c r="M85" s="66"/>
    </row>
    <row r="86" spans="5:13">
      <c r="E86" s="77"/>
      <c r="M86" s="66"/>
    </row>
    <row r="87" spans="5:13">
      <c r="E87" s="77"/>
      <c r="M87" s="66"/>
    </row>
    <row r="88" spans="5:13">
      <c r="E88" s="77"/>
      <c r="M88" s="66"/>
    </row>
    <row r="89" spans="5:13">
      <c r="E89" s="77"/>
      <c r="M89" s="66"/>
    </row>
    <row r="90" spans="5:13">
      <c r="E90" s="77"/>
      <c r="M90" s="66"/>
    </row>
    <row r="91" spans="5:13">
      <c r="M91" s="66"/>
    </row>
    <row r="92" spans="5:13">
      <c r="M92" s="66"/>
    </row>
    <row r="93" spans="5:13">
      <c r="M93" s="66"/>
    </row>
  </sheetData>
  <hyperlinks>
    <hyperlink ref="O5" location="Contents!A1" display="Back"/>
  </hyperlinks>
  <pageMargins left="1.75" right="0.75" top="1" bottom="1" header="0.5" footer="0.5"/>
  <pageSetup scale="61" orientation="landscape" r:id="rId1"/>
  <headerFooter alignWithMargins="0">
    <oddFooter>&amp;LGenpact Limited Q1 2010 Investor Factsheet&amp;R&amp;P &amp;A</oddFooter>
  </headerFooter>
  <rowBreaks count="2" manualBreakCount="2">
    <brk id="44" max="42" man="1"/>
    <brk id="64"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showGridLines="0" zoomScale="90" zoomScaleNormal="90" workbookViewId="0">
      <selection activeCell="D8" sqref="D8"/>
    </sheetView>
  </sheetViews>
  <sheetFormatPr defaultColWidth="8.84375" defaultRowHeight="14.6"/>
  <cols>
    <col min="1" max="1" width="8.84375" style="31"/>
    <col min="2" max="2" width="146.4609375" style="31" customWidth="1"/>
    <col min="3" max="16384" width="8.84375" style="31"/>
  </cols>
  <sheetData>
    <row r="2" spans="2:4">
      <c r="D2" s="37" t="s">
        <v>229</v>
      </c>
    </row>
    <row r="3" spans="2:4" ht="21">
      <c r="B3" s="35" t="s">
        <v>239</v>
      </c>
    </row>
    <row r="5" spans="2:4" ht="105">
      <c r="B5" s="38" t="s">
        <v>240</v>
      </c>
    </row>
    <row r="6" spans="2:4" ht="84">
      <c r="B6" s="38" t="s">
        <v>241</v>
      </c>
    </row>
    <row r="7" spans="2:4" ht="21">
      <c r="B7" s="41"/>
    </row>
    <row r="8" spans="2:4" ht="105">
      <c r="B8" s="38" t="s">
        <v>242</v>
      </c>
    </row>
  </sheetData>
  <hyperlinks>
    <hyperlink ref="D2" location="Contents!A1" display="Back"/>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X56"/>
  <sheetViews>
    <sheetView showGridLines="0" zoomScale="80" zoomScaleNormal="80" zoomScaleSheetLayoutView="90" workbookViewId="0">
      <pane xSplit="2" ySplit="4" topLeftCell="C5" activePane="bottomRight" state="frozen"/>
      <selection activeCell="H10" sqref="H10"/>
      <selection pane="topRight" activeCell="H10" sqref="H10"/>
      <selection pane="bottomLeft" activeCell="H10" sqref="H10"/>
      <selection pane="bottomRight" activeCell="B3" sqref="B3"/>
    </sheetView>
  </sheetViews>
  <sheetFormatPr defaultColWidth="12.3046875" defaultRowHeight="14.6"/>
  <cols>
    <col min="1" max="1" width="2.07421875" style="31" customWidth="1"/>
    <col min="2" max="2" width="53.3046875" style="31" customWidth="1"/>
    <col min="3" max="4" width="11.53515625" style="31" customWidth="1"/>
    <col min="5" max="5" width="12.07421875" style="31" customWidth="1"/>
    <col min="6" max="14" width="11.53515625" style="31" customWidth="1"/>
    <col min="15" max="15" width="0.765625" style="31" customWidth="1"/>
    <col min="16" max="17" width="1.07421875" style="31" customWidth="1"/>
    <col min="18" max="18" width="11.53515625" style="31" hidden="1" customWidth="1"/>
    <col min="19" max="19" width="1.07421875" style="31" customWidth="1"/>
    <col min="20" max="20" width="11.84375" style="31" bestFit="1" customWidth="1"/>
    <col min="21" max="21" width="1.07421875" style="31" customWidth="1"/>
    <col min="22" max="22" width="11.84375" style="31" bestFit="1" customWidth="1"/>
    <col min="23" max="16384" width="12.3046875" style="31"/>
  </cols>
  <sheetData>
    <row r="2" spans="2:24" ht="26.6">
      <c r="B2" s="28" t="s">
        <v>290</v>
      </c>
      <c r="C2" s="51"/>
      <c r="D2" s="51"/>
      <c r="E2" s="51"/>
      <c r="F2" s="51"/>
      <c r="G2" s="51"/>
      <c r="H2" s="51"/>
      <c r="I2" s="51"/>
      <c r="J2" s="51"/>
      <c r="K2" s="51"/>
      <c r="L2" s="51"/>
      <c r="M2" s="51"/>
      <c r="N2" s="51"/>
      <c r="O2" s="51"/>
      <c r="P2" s="51"/>
      <c r="Q2" s="51"/>
      <c r="R2" s="51"/>
      <c r="S2" s="55"/>
      <c r="T2" s="51"/>
      <c r="U2" s="55"/>
      <c r="V2" s="51"/>
    </row>
    <row r="3" spans="2:24" ht="15" customHeight="1">
      <c r="B3" s="1"/>
      <c r="C3" s="51"/>
      <c r="D3" s="51"/>
      <c r="E3" s="51"/>
      <c r="F3" s="51"/>
      <c r="G3" s="51"/>
      <c r="H3" s="51"/>
      <c r="I3" s="51"/>
      <c r="J3" s="51"/>
      <c r="K3" s="51"/>
      <c r="L3" s="51"/>
      <c r="M3" s="51"/>
      <c r="N3" s="51"/>
      <c r="O3" s="51"/>
      <c r="P3" s="51"/>
      <c r="Q3" s="51"/>
      <c r="R3" s="51"/>
      <c r="S3" s="55"/>
      <c r="T3" s="51"/>
      <c r="U3" s="55"/>
      <c r="V3" s="51"/>
      <c r="X3" s="37" t="s">
        <v>229</v>
      </c>
    </row>
    <row r="4" spans="2:24" ht="21">
      <c r="B4" s="2" t="s">
        <v>155</v>
      </c>
      <c r="C4" s="155"/>
      <c r="D4" s="155"/>
      <c r="E4" s="155"/>
      <c r="F4" s="155"/>
      <c r="G4" s="155"/>
      <c r="H4" s="155"/>
      <c r="I4" s="155"/>
      <c r="J4" s="155"/>
      <c r="K4" s="155"/>
      <c r="L4" s="155"/>
      <c r="M4" s="155"/>
      <c r="N4" s="155"/>
      <c r="O4" s="156"/>
      <c r="P4" s="156"/>
      <c r="Q4" s="156"/>
      <c r="R4" s="155"/>
      <c r="S4" s="155"/>
      <c r="T4" s="155"/>
      <c r="U4" s="155"/>
      <c r="V4" s="155"/>
    </row>
    <row r="5" spans="2:24" ht="15" customHeight="1">
      <c r="B5" s="157" t="s">
        <v>157</v>
      </c>
      <c r="C5" s="158"/>
      <c r="D5" s="158"/>
      <c r="E5" s="158"/>
      <c r="F5" s="158"/>
      <c r="G5" s="158"/>
      <c r="H5" s="158"/>
      <c r="I5" s="158"/>
      <c r="J5" s="158"/>
      <c r="K5" s="158"/>
      <c r="L5" s="158"/>
      <c r="M5" s="158"/>
      <c r="N5" s="158"/>
      <c r="O5" s="159"/>
      <c r="P5" s="159"/>
      <c r="Q5" s="159"/>
      <c r="R5" s="158"/>
      <c r="S5" s="160"/>
      <c r="T5" s="158"/>
      <c r="U5" s="160"/>
      <c r="V5" s="158"/>
    </row>
    <row r="6" spans="2:24" ht="15" customHeight="1" thickBot="1">
      <c r="B6" s="161"/>
      <c r="C6" s="162" t="s">
        <v>158</v>
      </c>
      <c r="D6" s="162" t="s">
        <v>159</v>
      </c>
      <c r="E6" s="162" t="s">
        <v>160</v>
      </c>
      <c r="F6" s="162" t="s">
        <v>161</v>
      </c>
      <c r="G6" s="162" t="s">
        <v>162</v>
      </c>
      <c r="H6" s="162" t="s">
        <v>163</v>
      </c>
      <c r="I6" s="162" t="s">
        <v>164</v>
      </c>
      <c r="J6" s="162" t="s">
        <v>165</v>
      </c>
      <c r="K6" s="162" t="s">
        <v>166</v>
      </c>
      <c r="L6" s="162" t="s">
        <v>167</v>
      </c>
      <c r="M6" s="162" t="s">
        <v>168</v>
      </c>
      <c r="N6" s="162" t="s">
        <v>169</v>
      </c>
      <c r="O6" s="163"/>
      <c r="P6" s="164"/>
      <c r="Q6" s="163"/>
      <c r="R6" s="162" t="s">
        <v>170</v>
      </c>
      <c r="S6" s="160"/>
      <c r="T6" s="162" t="s">
        <v>27</v>
      </c>
      <c r="U6" s="160"/>
      <c r="V6" s="162" t="s">
        <v>39</v>
      </c>
    </row>
    <row r="7" spans="2:24" ht="3.65" customHeight="1">
      <c r="B7" s="3"/>
      <c r="C7" s="158"/>
      <c r="D7" s="158"/>
      <c r="E7" s="158"/>
      <c r="F7" s="158"/>
      <c r="G7" s="158"/>
      <c r="H7" s="158"/>
      <c r="I7" s="158"/>
      <c r="J7" s="158"/>
      <c r="K7" s="158"/>
      <c r="L7" s="158"/>
      <c r="M7" s="158"/>
      <c r="N7" s="158"/>
      <c r="O7" s="159"/>
      <c r="P7" s="165"/>
      <c r="Q7" s="159"/>
      <c r="R7" s="158"/>
      <c r="S7" s="160"/>
      <c r="T7" s="158"/>
      <c r="U7" s="160"/>
      <c r="V7" s="158"/>
    </row>
    <row r="8" spans="2:24" ht="19.95" customHeight="1">
      <c r="B8" s="4" t="s">
        <v>77</v>
      </c>
      <c r="C8" s="166"/>
      <c r="D8" s="166"/>
      <c r="E8" s="166"/>
      <c r="F8" s="166"/>
      <c r="G8" s="166"/>
      <c r="H8" s="166"/>
      <c r="I8" s="166"/>
      <c r="J8" s="166"/>
      <c r="K8" s="166"/>
      <c r="L8" s="166"/>
      <c r="M8" s="166"/>
      <c r="N8" s="166"/>
      <c r="O8" s="167"/>
      <c r="P8" s="168"/>
      <c r="Q8" s="167"/>
      <c r="R8" s="166"/>
      <c r="S8" s="160"/>
      <c r="T8" s="166"/>
      <c r="U8" s="160"/>
      <c r="V8" s="166"/>
    </row>
    <row r="9" spans="2:24" ht="3.65" customHeight="1">
      <c r="B9" s="3"/>
      <c r="C9" s="158"/>
      <c r="D9" s="158"/>
      <c r="E9" s="158"/>
      <c r="F9" s="158"/>
      <c r="G9" s="158"/>
      <c r="H9" s="158"/>
      <c r="I9" s="158"/>
      <c r="J9" s="158"/>
      <c r="K9" s="158"/>
      <c r="L9" s="158"/>
      <c r="M9" s="158"/>
      <c r="N9" s="158"/>
      <c r="O9" s="159"/>
      <c r="P9" s="165"/>
      <c r="Q9" s="159"/>
      <c r="R9" s="158"/>
      <c r="S9" s="160"/>
      <c r="T9" s="158"/>
      <c r="U9" s="160"/>
      <c r="V9" s="158"/>
    </row>
    <row r="10" spans="2:24" ht="19.95" customHeight="1">
      <c r="B10" s="169" t="s">
        <v>171</v>
      </c>
      <c r="C10" s="170">
        <v>243.19500838972618</v>
      </c>
      <c r="D10" s="170">
        <v>238.86588055269394</v>
      </c>
      <c r="E10" s="170">
        <v>230.15285558951638</v>
      </c>
      <c r="F10" s="170">
        <v>271.04098169642157</v>
      </c>
      <c r="G10" s="170">
        <v>279.39768104168115</v>
      </c>
      <c r="H10" s="170">
        <v>270.32453976680597</v>
      </c>
      <c r="I10" s="170">
        <v>279.7909796559349</v>
      </c>
      <c r="J10" s="170">
        <v>301.50743151918545</v>
      </c>
      <c r="K10" s="170">
        <v>311.93652100415306</v>
      </c>
      <c r="L10" s="170">
        <f>+'[1]IS Walk'!L42</f>
        <v>330.1</v>
      </c>
      <c r="M10" s="170">
        <f>+'[1]IS Walk'!M42</f>
        <v>307.3</v>
      </c>
      <c r="N10" s="170">
        <f>+'[1]IS Walk'!N42</f>
        <v>324.3</v>
      </c>
      <c r="O10" s="171"/>
      <c r="P10" s="172"/>
      <c r="Q10" s="171"/>
      <c r="R10" s="170">
        <f>SUM(C10:F10)</f>
        <v>983.25472622835809</v>
      </c>
      <c r="S10" s="173"/>
      <c r="T10" s="170">
        <f>SUM(G10:J10)</f>
        <v>1131.0206319836075</v>
      </c>
      <c r="U10" s="173"/>
      <c r="V10" s="170">
        <f>SUM(K10:N10)</f>
        <v>1273.6365210041531</v>
      </c>
    </row>
    <row r="11" spans="2:24" ht="19.95" customHeight="1">
      <c r="B11" s="169" t="s">
        <v>172</v>
      </c>
      <c r="C11" s="174">
        <v>67.407391998352225</v>
      </c>
      <c r="D11" s="174">
        <v>60.982076830053551</v>
      </c>
      <c r="E11" s="174">
        <v>60.656651827876885</v>
      </c>
      <c r="F11" s="174">
        <v>58.581003904329016</v>
      </c>
      <c r="G11" s="174">
        <v>59.078163846873288</v>
      </c>
      <c r="H11" s="174">
        <v>58.064693484487755</v>
      </c>
      <c r="I11" s="174">
        <v>56.405196036341813</v>
      </c>
      <c r="J11" s="174">
        <v>60.093007868973366</v>
      </c>
      <c r="K11" s="174">
        <v>58.632063387333361</v>
      </c>
      <c r="L11" s="174">
        <f>+'[1]IS Walk'!L43</f>
        <v>56.3</v>
      </c>
      <c r="M11" s="174">
        <f>+'[1]IS Walk'!M43</f>
        <v>56.8</v>
      </c>
      <c r="N11" s="174">
        <f>+'[1]IS Walk'!N43</f>
        <v>56.3</v>
      </c>
      <c r="O11" s="171"/>
      <c r="P11" s="172"/>
      <c r="Q11" s="171"/>
      <c r="R11" s="174">
        <f>SUM(C11:F11)</f>
        <v>247.62712456061166</v>
      </c>
      <c r="S11" s="173"/>
      <c r="T11" s="174">
        <f>SUM(G11:J11)</f>
        <v>233.64106123667622</v>
      </c>
      <c r="U11" s="173"/>
      <c r="V11" s="174">
        <f>SUM(K11:N11)</f>
        <v>228.03206338733338</v>
      </c>
    </row>
    <row r="12" spans="2:24" ht="19.95" customHeight="1">
      <c r="B12" s="169" t="s">
        <v>173</v>
      </c>
      <c r="C12" s="174">
        <v>25.866826064324101</v>
      </c>
      <c r="D12" s="174">
        <v>25.188277377133002</v>
      </c>
      <c r="E12" s="174">
        <v>28.313587494431903</v>
      </c>
      <c r="F12" s="174">
        <v>22.837764903507896</v>
      </c>
      <c r="G12" s="174">
        <v>23.384871613304902</v>
      </c>
      <c r="H12" s="174">
        <v>21.576235024480798</v>
      </c>
      <c r="I12" s="174">
        <v>21.969333937501197</v>
      </c>
      <c r="J12" s="174">
        <v>24.688400561590392</v>
      </c>
      <c r="K12" s="174">
        <v>22.598466952197096</v>
      </c>
      <c r="L12" s="174">
        <f>+'[1]IS Walk'!L44</f>
        <v>23.9</v>
      </c>
      <c r="M12" s="174">
        <f>+'[1]IS Walk'!M44</f>
        <v>18.899999999999999</v>
      </c>
      <c r="N12" s="174">
        <f>+'[1]IS Walk'!N44</f>
        <v>19.100000000000001</v>
      </c>
      <c r="O12" s="171"/>
      <c r="P12" s="172"/>
      <c r="Q12" s="171"/>
      <c r="R12" s="174">
        <f>SUM(C12:F12)</f>
        <v>102.20645583939691</v>
      </c>
      <c r="S12" s="173"/>
      <c r="T12" s="174">
        <f>SUM(G12:J12)</f>
        <v>91.618841136877279</v>
      </c>
      <c r="U12" s="173"/>
      <c r="V12" s="174">
        <f>SUM(K12:N12)</f>
        <v>84.498466952197077</v>
      </c>
    </row>
    <row r="13" spans="2:24" s="51" customFormat="1" ht="19.95" customHeight="1">
      <c r="B13" s="175" t="s">
        <v>174</v>
      </c>
      <c r="C13" s="176">
        <v>336.46922645240255</v>
      </c>
      <c r="D13" s="176">
        <v>325.03623475988047</v>
      </c>
      <c r="E13" s="176">
        <v>319.12309491182515</v>
      </c>
      <c r="F13" s="176">
        <v>352.46003345375846</v>
      </c>
      <c r="G13" s="176">
        <v>361.86028913715944</v>
      </c>
      <c r="H13" s="176">
        <v>349.96546710683452</v>
      </c>
      <c r="I13" s="176">
        <v>358.16550962977789</v>
      </c>
      <c r="J13" s="176">
        <v>386.28883958686924</v>
      </c>
      <c r="K13" s="176">
        <v>393.16705134368362</v>
      </c>
      <c r="L13" s="176">
        <f>+'[1]IS Walk'!L49</f>
        <v>410.38168223752746</v>
      </c>
      <c r="M13" s="176">
        <f>+'[1]IS Walk'!M49</f>
        <v>383.03000559092044</v>
      </c>
      <c r="N13" s="176">
        <f>+'[1]IS Walk'!N49</f>
        <v>399.64334425733591</v>
      </c>
      <c r="O13" s="177"/>
      <c r="P13" s="178"/>
      <c r="Q13" s="177"/>
      <c r="R13" s="176">
        <f>SUM(C13:F13)</f>
        <v>1333.0885895778665</v>
      </c>
      <c r="S13" s="173"/>
      <c r="T13" s="176">
        <f>SUM(G13:J13)</f>
        <v>1456.2801054606412</v>
      </c>
      <c r="U13" s="173"/>
      <c r="V13" s="176">
        <f>SUM(V10:V12)</f>
        <v>1586.1670513436836</v>
      </c>
    </row>
    <row r="14" spans="2:24" ht="6" customHeight="1">
      <c r="B14" s="5"/>
      <c r="C14" s="174"/>
      <c r="D14" s="174"/>
      <c r="E14" s="174"/>
      <c r="F14" s="174"/>
      <c r="G14" s="174"/>
      <c r="H14" s="174"/>
      <c r="I14" s="174"/>
      <c r="J14" s="174"/>
      <c r="K14" s="174"/>
      <c r="L14" s="174"/>
      <c r="M14" s="174"/>
      <c r="N14" s="174"/>
      <c r="O14" s="179"/>
      <c r="P14" s="180"/>
      <c r="Q14" s="179"/>
      <c r="R14" s="174"/>
      <c r="S14" s="173"/>
      <c r="T14" s="174"/>
      <c r="U14" s="173"/>
      <c r="V14" s="174"/>
    </row>
    <row r="15" spans="2:24" ht="19.95" customHeight="1">
      <c r="B15" s="181" t="s">
        <v>175</v>
      </c>
      <c r="C15" s="174">
        <v>242.72141259547689</v>
      </c>
      <c r="D15" s="174">
        <v>228.74974400628722</v>
      </c>
      <c r="E15" s="174">
        <v>229.65239707853721</v>
      </c>
      <c r="F15" s="174">
        <v>255.9743980026775</v>
      </c>
      <c r="G15" s="174">
        <v>261.87349045470557</v>
      </c>
      <c r="H15" s="174">
        <v>257.02990055994434</v>
      </c>
      <c r="I15" s="174">
        <v>271.09076048785897</v>
      </c>
      <c r="J15" s="174">
        <v>289.90132945436017</v>
      </c>
      <c r="K15" s="174">
        <v>293.79227503440774</v>
      </c>
      <c r="L15" s="174">
        <f>+'[1]IS Walk'!L50</f>
        <v>313.95357186524109</v>
      </c>
      <c r="M15" s="174">
        <f>+'[1]IS Walk'!M50</f>
        <v>295.93596869644369</v>
      </c>
      <c r="N15" s="174">
        <f>+'[1]IS Walk'!N50</f>
        <v>306.19239867100936</v>
      </c>
      <c r="O15" s="171"/>
      <c r="P15" s="172"/>
      <c r="Q15" s="171"/>
      <c r="R15" s="174">
        <f>SUM(C15:F15)</f>
        <v>957.09795168297876</v>
      </c>
      <c r="S15" s="173"/>
      <c r="T15" s="174">
        <f>SUM(G15:J15)</f>
        <v>1079.8954809568691</v>
      </c>
      <c r="U15" s="173"/>
      <c r="V15" s="174">
        <f>SUM(K15:N15)</f>
        <v>1209.8742142671019</v>
      </c>
    </row>
    <row r="16" spans="2:24" ht="6" customHeight="1">
      <c r="B16" s="5"/>
      <c r="C16" s="174"/>
      <c r="D16" s="174"/>
      <c r="E16" s="174"/>
      <c r="F16" s="174"/>
      <c r="G16" s="174"/>
      <c r="H16" s="174"/>
      <c r="I16" s="174"/>
      <c r="J16" s="174"/>
      <c r="K16" s="174"/>
      <c r="L16" s="174"/>
      <c r="M16" s="174"/>
      <c r="N16" s="174"/>
      <c r="O16" s="179"/>
      <c r="P16" s="180"/>
      <c r="Q16" s="179"/>
      <c r="R16" s="174"/>
      <c r="S16" s="173"/>
      <c r="T16" s="174"/>
      <c r="U16" s="173"/>
      <c r="V16" s="174"/>
    </row>
    <row r="17" spans="2:22" ht="19.95" customHeight="1">
      <c r="B17" s="181" t="s">
        <v>176</v>
      </c>
      <c r="C17" s="174">
        <v>93.74781385692566</v>
      </c>
      <c r="D17" s="174">
        <v>96.286490753593256</v>
      </c>
      <c r="E17" s="174">
        <v>89.470697833287943</v>
      </c>
      <c r="F17" s="174">
        <v>96.485635451080952</v>
      </c>
      <c r="G17" s="174">
        <v>99.986798682453866</v>
      </c>
      <c r="H17" s="174">
        <v>92.935566546890186</v>
      </c>
      <c r="I17" s="174">
        <v>87.074749141918915</v>
      </c>
      <c r="J17" s="174">
        <v>96.387510132509078</v>
      </c>
      <c r="K17" s="174">
        <v>99.374776309275887</v>
      </c>
      <c r="L17" s="174">
        <f>+L13-L15</f>
        <v>96.428110372286369</v>
      </c>
      <c r="M17" s="174">
        <f>+M13-M15</f>
        <v>87.094036894476744</v>
      </c>
      <c r="N17" s="174">
        <f>+N13-N15</f>
        <v>93.450945586326554</v>
      </c>
      <c r="O17" s="171"/>
      <c r="P17" s="172"/>
      <c r="Q17" s="171"/>
      <c r="R17" s="174">
        <f>SUM(C17:F17)</f>
        <v>375.99063789488781</v>
      </c>
      <c r="S17" s="173"/>
      <c r="T17" s="174">
        <f>SUM(G17:J17)</f>
        <v>376.38462450377205</v>
      </c>
      <c r="U17" s="173"/>
      <c r="V17" s="174">
        <f>SUM(K17:N17)</f>
        <v>376.34786916236555</v>
      </c>
    </row>
    <row r="18" spans="2:22" s="62" customFormat="1" ht="19.95" customHeight="1">
      <c r="B18" s="182" t="s">
        <v>177</v>
      </c>
      <c r="C18" s="183">
        <v>0.28000000000000003</v>
      </c>
      <c r="D18" s="183">
        <v>0.3</v>
      </c>
      <c r="E18" s="183">
        <v>0.28000000000000003</v>
      </c>
      <c r="F18" s="183">
        <v>0.27</v>
      </c>
      <c r="G18" s="183">
        <v>0.28000000000000003</v>
      </c>
      <c r="H18" s="183">
        <v>0.27</v>
      </c>
      <c r="I18" s="183">
        <v>0.24</v>
      </c>
      <c r="J18" s="183">
        <v>0.25</v>
      </c>
      <c r="K18" s="183">
        <v>0.25</v>
      </c>
      <c r="L18" s="183">
        <f>ROUND(L17/L13,2)</f>
        <v>0.23</v>
      </c>
      <c r="M18" s="183">
        <f>ROUND(M17/M13,2)</f>
        <v>0.23</v>
      </c>
      <c r="N18" s="183">
        <f>ROUND(N17/N13,2)</f>
        <v>0.23</v>
      </c>
      <c r="O18" s="184"/>
      <c r="P18" s="185"/>
      <c r="Q18" s="184"/>
      <c r="R18" s="183">
        <f>ROUND(R17/R13,2)</f>
        <v>0.28000000000000003</v>
      </c>
      <c r="S18" s="183" t="s">
        <v>178</v>
      </c>
      <c r="T18" s="183">
        <f>ROUND(T17/T13,2)</f>
        <v>0.26</v>
      </c>
      <c r="U18" s="183" t="s">
        <v>178</v>
      </c>
      <c r="V18" s="183">
        <f>ROUND(V17/V13,2)</f>
        <v>0.24</v>
      </c>
    </row>
    <row r="19" spans="2:22" ht="6" customHeight="1">
      <c r="B19" s="5"/>
      <c r="C19" s="186"/>
      <c r="D19" s="186"/>
      <c r="E19" s="186"/>
      <c r="F19" s="186"/>
      <c r="G19" s="186"/>
      <c r="H19" s="186"/>
      <c r="I19" s="186"/>
      <c r="J19" s="186"/>
      <c r="K19" s="186"/>
      <c r="L19" s="186"/>
      <c r="M19" s="186"/>
      <c r="N19" s="186"/>
      <c r="O19" s="179"/>
      <c r="P19" s="180"/>
      <c r="Q19" s="179"/>
      <c r="R19" s="186"/>
      <c r="S19" s="173"/>
      <c r="T19" s="186"/>
      <c r="U19" s="173"/>
      <c r="V19" s="186"/>
    </row>
    <row r="20" spans="2:22" ht="19.95" customHeight="1">
      <c r="B20" s="181" t="s">
        <v>179</v>
      </c>
      <c r="C20" s="187">
        <v>44.919225347545286</v>
      </c>
      <c r="D20" s="187">
        <v>46.99820703400016</v>
      </c>
      <c r="E20" s="187">
        <v>41.471374208668841</v>
      </c>
      <c r="F20" s="187">
        <v>46.81969726861233</v>
      </c>
      <c r="G20" s="187">
        <v>51.56481515944062</v>
      </c>
      <c r="H20" s="187">
        <v>49.388492732138872</v>
      </c>
      <c r="I20" s="187">
        <v>106.468564928712</v>
      </c>
      <c r="J20" s="187">
        <v>48.328636005912216</v>
      </c>
      <c r="K20" s="187">
        <v>45.594741570457863</v>
      </c>
      <c r="L20" s="187">
        <f>+'[1]IS Walk'!L54</f>
        <v>46.723266694760298</v>
      </c>
      <c r="M20" s="187">
        <f>+'[1]IS Walk'!M54</f>
        <v>44.913358515953099</v>
      </c>
      <c r="N20" s="187">
        <f>+'[1]IS Walk'!N54</f>
        <v>47.419962072829499</v>
      </c>
      <c r="O20" s="171"/>
      <c r="P20" s="172"/>
      <c r="Q20" s="171"/>
      <c r="R20" s="187">
        <f>SUM(C20:F20)</f>
        <v>180.20850385882659</v>
      </c>
      <c r="S20" s="173"/>
      <c r="T20" s="187">
        <f>SUM(G20:J20)</f>
        <v>255.75050882620371</v>
      </c>
      <c r="U20" s="173"/>
      <c r="V20" s="187">
        <f>SUM(K20:N20)</f>
        <v>184.65132885400075</v>
      </c>
    </row>
    <row r="21" spans="2:22" s="62" customFormat="1" ht="19.95" customHeight="1">
      <c r="B21" s="182" t="s">
        <v>180</v>
      </c>
      <c r="C21" s="188">
        <v>0.13</v>
      </c>
      <c r="D21" s="188">
        <v>0.14000000000000001</v>
      </c>
      <c r="E21" s="188">
        <v>0.13</v>
      </c>
      <c r="F21" s="188">
        <v>0.13</v>
      </c>
      <c r="G21" s="188">
        <v>0.14000000000000001</v>
      </c>
      <c r="H21" s="188">
        <v>0.14000000000000001</v>
      </c>
      <c r="I21" s="188">
        <v>0.3</v>
      </c>
      <c r="J21" s="188">
        <v>0.13</v>
      </c>
      <c r="K21" s="188">
        <v>0.12</v>
      </c>
      <c r="L21" s="188">
        <f>ROUND(L20/L13,2)</f>
        <v>0.11</v>
      </c>
      <c r="M21" s="188">
        <f>ROUND(M20/M13,2)</f>
        <v>0.12</v>
      </c>
      <c r="N21" s="188">
        <f>ROUND(N20/N13,2)</f>
        <v>0.12</v>
      </c>
      <c r="O21" s="184"/>
      <c r="P21" s="185"/>
      <c r="Q21" s="184"/>
      <c r="R21" s="188">
        <f>ROUND(R20/R13,2)</f>
        <v>0.14000000000000001</v>
      </c>
      <c r="S21" s="188"/>
      <c r="T21" s="188">
        <f>ROUND(T20/T13,2)</f>
        <v>0.18</v>
      </c>
      <c r="U21" s="188"/>
      <c r="V21" s="188">
        <f>ROUND(V20/V13,2)</f>
        <v>0.12</v>
      </c>
    </row>
    <row r="22" spans="2:22" s="62" customFormat="1" ht="9.65" customHeight="1">
      <c r="B22" s="189"/>
      <c r="C22" s="190"/>
      <c r="D22" s="190"/>
      <c r="E22" s="190"/>
      <c r="F22" s="190"/>
      <c r="G22" s="190"/>
      <c r="H22" s="190"/>
      <c r="I22" s="190"/>
      <c r="J22" s="190"/>
      <c r="K22" s="190"/>
      <c r="L22" s="190"/>
      <c r="M22" s="190"/>
      <c r="N22" s="190"/>
      <c r="O22" s="179"/>
      <c r="P22" s="180"/>
      <c r="Q22" s="179"/>
      <c r="R22" s="190"/>
      <c r="S22" s="191"/>
      <c r="T22" s="190"/>
      <c r="U22" s="191"/>
      <c r="V22" s="190"/>
    </row>
    <row r="23" spans="2:22" ht="3.65" customHeight="1" collapsed="1">
      <c r="B23" s="181"/>
      <c r="C23" s="192"/>
      <c r="D23" s="192"/>
      <c r="E23" s="192"/>
      <c r="F23" s="192"/>
      <c r="G23" s="192"/>
      <c r="H23" s="192"/>
      <c r="I23" s="192"/>
      <c r="J23" s="192"/>
      <c r="K23" s="192"/>
      <c r="L23" s="192"/>
      <c r="M23" s="192"/>
      <c r="N23" s="192"/>
      <c r="O23" s="177"/>
      <c r="P23" s="178"/>
      <c r="Q23" s="177"/>
      <c r="R23" s="192"/>
      <c r="S23" s="173"/>
      <c r="T23" s="192"/>
      <c r="U23" s="173"/>
      <c r="V23" s="192"/>
    </row>
    <row r="24" spans="2:22" ht="3.65" customHeight="1">
      <c r="B24" s="181"/>
      <c r="C24" s="192"/>
      <c r="D24" s="192"/>
      <c r="E24" s="192"/>
      <c r="F24" s="192"/>
      <c r="G24" s="192"/>
      <c r="H24" s="192"/>
      <c r="I24" s="192"/>
      <c r="J24" s="192"/>
      <c r="K24" s="192"/>
      <c r="L24" s="192"/>
      <c r="M24" s="192"/>
      <c r="N24" s="192"/>
      <c r="O24" s="177"/>
      <c r="P24" s="178"/>
      <c r="Q24" s="177"/>
      <c r="R24" s="192"/>
      <c r="S24" s="173"/>
      <c r="T24" s="192" t="s">
        <v>178</v>
      </c>
      <c r="U24" s="173"/>
      <c r="V24" s="192" t="s">
        <v>178</v>
      </c>
    </row>
    <row r="25" spans="2:22" ht="19.95" customHeight="1">
      <c r="B25" s="181" t="s">
        <v>181</v>
      </c>
      <c r="C25" s="192">
        <v>63.949770533339958</v>
      </c>
      <c r="D25" s="192">
        <v>63.548739787745227</v>
      </c>
      <c r="E25" s="192">
        <v>56.265964918471859</v>
      </c>
      <c r="F25" s="192">
        <v>64.729324748229217</v>
      </c>
      <c r="G25" s="192">
        <v>62.710102628972187</v>
      </c>
      <c r="H25" s="192">
        <v>64.288476546514474</v>
      </c>
      <c r="I25" s="192">
        <v>55.519318129941283</v>
      </c>
      <c r="J25" s="192">
        <v>62.713496568076437</v>
      </c>
      <c r="K25" s="192">
        <v>69.565857508591648</v>
      </c>
      <c r="L25" s="192">
        <f>+'[1]IS Walk'!L92</f>
        <v>70.094380977701405</v>
      </c>
      <c r="M25" s="192">
        <f>+'[1]IS Walk'!M92</f>
        <v>68.897674360647557</v>
      </c>
      <c r="N25" s="192">
        <f>+'[1]IS Walk'!N92</f>
        <v>75.286854938892418</v>
      </c>
      <c r="O25" s="171"/>
      <c r="P25" s="172"/>
      <c r="Q25" s="171"/>
      <c r="R25" s="187">
        <f>SUM(C25:F25)</f>
        <v>248.49379998778625</v>
      </c>
      <c r="S25" s="173"/>
      <c r="T25" s="187">
        <f>SUM(G25:J25)</f>
        <v>245.23139387350437</v>
      </c>
      <c r="U25" s="173"/>
      <c r="V25" s="187">
        <f>SUM(K25:N25)</f>
        <v>283.84476778583303</v>
      </c>
    </row>
    <row r="26" spans="2:22" s="62" customFormat="1" ht="19.95" customHeight="1">
      <c r="B26" s="182" t="s">
        <v>182</v>
      </c>
      <c r="C26" s="188">
        <v>0.19</v>
      </c>
      <c r="D26" s="188">
        <v>0.2</v>
      </c>
      <c r="E26" s="188">
        <v>0.18</v>
      </c>
      <c r="F26" s="188">
        <v>0.18</v>
      </c>
      <c r="G26" s="188">
        <v>0.17</v>
      </c>
      <c r="H26" s="188">
        <v>0.18</v>
      </c>
      <c r="I26" s="188">
        <v>0.16</v>
      </c>
      <c r="J26" s="188">
        <v>0.16</v>
      </c>
      <c r="K26" s="188">
        <v>0.18</v>
      </c>
      <c r="L26" s="188">
        <f>ROUND(L25/L13,2)</f>
        <v>0.17</v>
      </c>
      <c r="M26" s="188">
        <f>ROUND(M25/M13,2)</f>
        <v>0.18</v>
      </c>
      <c r="N26" s="188">
        <f>ROUND(N25/N13,2)</f>
        <v>0.19</v>
      </c>
      <c r="O26" s="184"/>
      <c r="P26" s="185"/>
      <c r="Q26" s="184"/>
      <c r="R26" s="188">
        <f>ROUND(R25/R13,2)</f>
        <v>0.19</v>
      </c>
      <c r="S26" s="188"/>
      <c r="T26" s="188">
        <f>ROUND(T25/T13,2)</f>
        <v>0.17</v>
      </c>
      <c r="U26" s="188"/>
      <c r="V26" s="188">
        <f>ROUND(V25/V13,2)</f>
        <v>0.18</v>
      </c>
    </row>
    <row r="27" spans="2:22" ht="3.65" customHeight="1">
      <c r="B27" s="181"/>
      <c r="C27" s="192"/>
      <c r="D27" s="192"/>
      <c r="E27" s="192"/>
      <c r="F27" s="192"/>
      <c r="G27" s="192"/>
      <c r="H27" s="192"/>
      <c r="I27" s="192"/>
      <c r="J27" s="192"/>
      <c r="K27" s="192"/>
      <c r="L27" s="192"/>
      <c r="M27" s="192"/>
      <c r="N27" s="192"/>
      <c r="O27" s="177"/>
      <c r="P27" s="178"/>
      <c r="Q27" s="177"/>
      <c r="R27" s="192"/>
      <c r="S27" s="173"/>
      <c r="T27" s="192"/>
      <c r="U27" s="173"/>
      <c r="V27" s="192"/>
    </row>
    <row r="28" spans="2:22" s="62" customFormat="1" ht="6" customHeight="1">
      <c r="B28" s="189"/>
      <c r="C28" s="190"/>
      <c r="D28" s="190"/>
      <c r="E28" s="190"/>
      <c r="F28" s="190"/>
      <c r="G28" s="190"/>
      <c r="H28" s="190"/>
      <c r="I28" s="190"/>
      <c r="J28" s="190"/>
      <c r="K28" s="190"/>
      <c r="L28" s="190"/>
      <c r="M28" s="190"/>
      <c r="N28" s="190"/>
      <c r="O28" s="179"/>
      <c r="P28" s="180"/>
      <c r="Q28" s="179"/>
      <c r="R28" s="190"/>
      <c r="S28" s="191"/>
      <c r="T28" s="190"/>
      <c r="U28" s="191"/>
      <c r="V28" s="190"/>
    </row>
    <row r="29" spans="2:22" ht="3.65" customHeight="1">
      <c r="B29" s="181"/>
      <c r="C29" s="192"/>
      <c r="D29" s="192"/>
      <c r="E29" s="192"/>
      <c r="F29" s="192"/>
      <c r="G29" s="192"/>
      <c r="H29" s="192"/>
      <c r="I29" s="192"/>
      <c r="J29" s="192"/>
      <c r="K29" s="192"/>
      <c r="L29" s="192"/>
      <c r="M29" s="192"/>
      <c r="N29" s="192"/>
      <c r="O29" s="177"/>
      <c r="P29" s="178"/>
      <c r="Q29" s="177"/>
      <c r="R29" s="192"/>
      <c r="S29" s="173"/>
      <c r="T29" s="192"/>
      <c r="U29" s="173"/>
      <c r="V29" s="192"/>
    </row>
    <row r="30" spans="2:22" ht="19.95" customHeight="1">
      <c r="B30" s="181" t="s">
        <v>183</v>
      </c>
      <c r="C30"/>
      <c r="D30"/>
      <c r="E30"/>
      <c r="F30"/>
      <c r="G30"/>
      <c r="H30"/>
      <c r="I30"/>
      <c r="J30"/>
      <c r="K30"/>
      <c r="L30"/>
      <c r="M30"/>
      <c r="N30"/>
      <c r="O30" s="177"/>
      <c r="P30" s="178"/>
      <c r="Q30" s="177"/>
      <c r="R30" s="192">
        <f>+'[1]IS Walk'!P97</f>
        <v>349.85023684745266</v>
      </c>
      <c r="S30" s="173"/>
      <c r="T30" s="192">
        <f>+'[1]IS Walk'!Q97</f>
        <v>346.81054694621247</v>
      </c>
      <c r="U30" s="173"/>
      <c r="V30" s="192">
        <f>+'[1]IS Walk'!U97</f>
        <v>351.58507668906157</v>
      </c>
    </row>
    <row r="31" spans="2:22" ht="3.65" customHeight="1">
      <c r="B31" s="181"/>
      <c r="C31"/>
      <c r="D31"/>
      <c r="E31"/>
      <c r="F31"/>
      <c r="G31"/>
      <c r="H31"/>
      <c r="I31"/>
      <c r="J31"/>
      <c r="K31"/>
      <c r="L31"/>
      <c r="M31"/>
      <c r="N31"/>
      <c r="O31" s="192"/>
      <c r="P31" s="193"/>
      <c r="Q31" s="192"/>
      <c r="R31" s="192"/>
      <c r="S31" s="173"/>
      <c r="T31" s="192"/>
      <c r="U31" s="173"/>
      <c r="V31" s="192"/>
    </row>
    <row r="32" spans="2:22" s="62" customFormat="1" ht="19.95" customHeight="1">
      <c r="B32" s="182" t="s">
        <v>184</v>
      </c>
      <c r="C32" s="194"/>
      <c r="D32" s="194"/>
      <c r="E32" s="194"/>
      <c r="F32" s="194"/>
      <c r="G32" s="194"/>
      <c r="H32" s="194"/>
      <c r="I32" s="194"/>
      <c r="J32" s="194"/>
      <c r="K32" s="194"/>
      <c r="L32" s="194"/>
      <c r="M32" s="194"/>
      <c r="N32" s="194"/>
      <c r="O32" s="184"/>
      <c r="P32" s="185"/>
      <c r="Q32" s="184"/>
      <c r="R32" s="188">
        <f>ROUND(R30/R13,2)</f>
        <v>0.26</v>
      </c>
      <c r="S32" s="188"/>
      <c r="T32" s="188">
        <f>ROUND(T30/T13,2)</f>
        <v>0.24</v>
      </c>
      <c r="U32" s="188"/>
      <c r="V32" s="188">
        <f>ROUND(V30/V13,2)</f>
        <v>0.22</v>
      </c>
    </row>
    <row r="33" spans="1:22" ht="17.149999999999999" hidden="1">
      <c r="A33" s="51"/>
      <c r="B33" s="51"/>
      <c r="C33" s="64"/>
      <c r="D33" s="64"/>
      <c r="E33" s="64"/>
      <c r="F33" s="64"/>
      <c r="G33" s="64"/>
      <c r="H33" s="64"/>
      <c r="I33" s="64"/>
      <c r="J33" s="64"/>
      <c r="K33" s="64"/>
      <c r="L33" s="64" t="s">
        <v>178</v>
      </c>
      <c r="M33" s="64" t="s">
        <v>178</v>
      </c>
      <c r="N33" s="64" t="s">
        <v>178</v>
      </c>
      <c r="O33" s="65"/>
      <c r="P33" s="65"/>
      <c r="Q33" s="65"/>
      <c r="R33" s="65"/>
      <c r="S33" s="55"/>
      <c r="T33" s="65"/>
      <c r="U33" s="55"/>
      <c r="V33" s="65"/>
    </row>
    <row r="34" spans="1:22" ht="15" hidden="1" customHeight="1">
      <c r="A34" s="8" t="s">
        <v>185</v>
      </c>
      <c r="B34" s="5" t="s">
        <v>186</v>
      </c>
      <c r="C34" s="9"/>
      <c r="D34" s="9"/>
      <c r="E34" s="9"/>
      <c r="F34" s="9"/>
      <c r="G34" s="9"/>
      <c r="H34" s="9"/>
      <c r="I34" s="9"/>
      <c r="J34" s="9"/>
      <c r="K34" s="9"/>
      <c r="L34" s="9"/>
      <c r="M34" s="9"/>
      <c r="N34" s="9"/>
      <c r="O34" s="10"/>
      <c r="P34" s="10"/>
      <c r="Q34" s="10"/>
      <c r="R34" s="9"/>
      <c r="S34" s="55"/>
      <c r="T34" s="9"/>
      <c r="U34" s="55"/>
      <c r="V34" s="9"/>
    </row>
    <row r="35" spans="1:22" ht="15" hidden="1" customHeight="1">
      <c r="A35" s="5"/>
      <c r="B35" s="5" t="s">
        <v>187</v>
      </c>
      <c r="C35" s="9"/>
      <c r="D35" s="9"/>
      <c r="E35" s="9"/>
      <c r="F35" s="9"/>
      <c r="G35" s="9"/>
      <c r="H35" s="9"/>
      <c r="I35" s="9"/>
      <c r="J35" s="9"/>
      <c r="K35" s="9"/>
      <c r="L35" s="9"/>
      <c r="M35" s="9"/>
      <c r="N35" s="9"/>
      <c r="O35" s="10"/>
      <c r="P35" s="10"/>
      <c r="Q35" s="10"/>
      <c r="R35" s="9"/>
      <c r="S35" s="55"/>
      <c r="T35" s="9"/>
      <c r="U35" s="55"/>
      <c r="V35" s="9"/>
    </row>
    <row r="36" spans="1:22" ht="15" hidden="1" customHeight="1">
      <c r="A36" s="8" t="s">
        <v>188</v>
      </c>
      <c r="B36" s="5" t="s">
        <v>189</v>
      </c>
      <c r="C36" s="9"/>
      <c r="D36" s="9"/>
      <c r="E36" s="9"/>
      <c r="F36" s="9"/>
      <c r="G36" s="9"/>
      <c r="H36" s="9"/>
      <c r="I36" s="9"/>
      <c r="J36" s="9"/>
      <c r="K36" s="9"/>
      <c r="L36" s="9"/>
      <c r="M36" s="9"/>
      <c r="N36" s="9"/>
      <c r="O36" s="10"/>
      <c r="P36" s="10"/>
      <c r="Q36" s="10"/>
      <c r="R36" s="9"/>
      <c r="S36" s="55"/>
      <c r="T36" s="9"/>
      <c r="U36" s="55"/>
      <c r="V36" s="9"/>
    </row>
    <row r="37" spans="1:22" ht="15" hidden="1" customHeight="1">
      <c r="A37" s="8" t="s">
        <v>190</v>
      </c>
      <c r="B37" s="5" t="s">
        <v>191</v>
      </c>
      <c r="C37" s="9"/>
      <c r="D37" s="9"/>
      <c r="E37" s="9"/>
      <c r="F37" s="9"/>
      <c r="G37" s="9"/>
      <c r="H37" s="9"/>
      <c r="I37" s="9"/>
      <c r="J37" s="9"/>
      <c r="K37" s="9"/>
      <c r="L37" s="9"/>
      <c r="M37" s="9"/>
      <c r="N37" s="9"/>
      <c r="O37" s="10"/>
      <c r="P37" s="10"/>
      <c r="Q37" s="10"/>
      <c r="R37" s="9"/>
      <c r="S37" s="55"/>
      <c r="T37" s="9"/>
      <c r="U37" s="55"/>
      <c r="V37" s="9"/>
    </row>
    <row r="38" spans="1:22" ht="15" hidden="1" customHeight="1">
      <c r="A38" s="5"/>
      <c r="B38" s="5" t="s">
        <v>192</v>
      </c>
      <c r="C38" s="9"/>
      <c r="D38" s="9"/>
      <c r="E38" s="9"/>
      <c r="F38" s="9"/>
      <c r="G38" s="9"/>
      <c r="H38" s="9"/>
      <c r="I38" s="9"/>
      <c r="J38" s="9"/>
      <c r="K38" s="9"/>
      <c r="L38" s="9"/>
      <c r="M38" s="9"/>
      <c r="N38" s="9"/>
      <c r="O38" s="10"/>
      <c r="P38" s="10"/>
      <c r="Q38" s="10"/>
      <c r="R38" s="9"/>
      <c r="S38" s="55"/>
      <c r="T38" s="9"/>
      <c r="U38" s="55"/>
      <c r="V38" s="9"/>
    </row>
    <row r="39" spans="1:22" ht="17.149999999999999" hidden="1">
      <c r="A39" s="8" t="s">
        <v>193</v>
      </c>
      <c r="B39" s="5" t="s">
        <v>194</v>
      </c>
      <c r="C39" s="51"/>
      <c r="D39" s="51"/>
      <c r="E39" s="51"/>
      <c r="F39" s="51"/>
      <c r="G39" s="51"/>
      <c r="H39" s="51"/>
      <c r="I39" s="51"/>
      <c r="J39" s="51"/>
      <c r="K39" s="51"/>
      <c r="L39" s="51"/>
      <c r="M39" s="51"/>
      <c r="N39" s="51"/>
      <c r="O39" s="51"/>
      <c r="P39" s="51"/>
      <c r="Q39" s="51"/>
      <c r="R39" s="51"/>
      <c r="S39" s="55"/>
      <c r="T39" s="51"/>
      <c r="U39" s="55"/>
      <c r="V39" s="51"/>
    </row>
    <row r="40" spans="1:22" ht="17.149999999999999" hidden="1">
      <c r="A40" s="63"/>
      <c r="B40" s="63"/>
      <c r="C40" s="63"/>
      <c r="D40" s="63"/>
      <c r="E40" s="63"/>
      <c r="F40" s="63"/>
      <c r="G40" s="63"/>
      <c r="H40" s="63"/>
      <c r="I40" s="63"/>
      <c r="J40" s="63"/>
      <c r="K40" s="63"/>
      <c r="L40" s="63"/>
      <c r="M40" s="63"/>
      <c r="N40" s="63"/>
      <c r="O40" s="63"/>
      <c r="P40" s="63"/>
      <c r="Q40" s="63"/>
      <c r="R40" s="63"/>
      <c r="S40" s="63"/>
      <c r="T40" s="63"/>
      <c r="U40" s="63"/>
      <c r="V40" s="63"/>
    </row>
    <row r="41" spans="1:22" ht="17.149999999999999">
      <c r="A41" s="63"/>
      <c r="B41" s="63"/>
      <c r="C41" s="63"/>
      <c r="D41" s="63"/>
      <c r="E41" s="63"/>
      <c r="F41" s="63"/>
      <c r="G41" s="63"/>
      <c r="H41" s="63"/>
      <c r="I41" s="63"/>
      <c r="J41" s="63"/>
      <c r="K41" s="63"/>
      <c r="L41" s="63"/>
      <c r="M41" s="63"/>
      <c r="N41" s="63"/>
      <c r="O41" s="63"/>
      <c r="P41" s="63"/>
      <c r="Q41" s="63"/>
      <c r="R41" s="63"/>
      <c r="S41" s="63"/>
      <c r="T41" s="63"/>
      <c r="U41" s="63"/>
      <c r="V41" s="63"/>
    </row>
    <row r="45" spans="1:22">
      <c r="B45" s="31" t="s">
        <v>232</v>
      </c>
    </row>
    <row r="46" spans="1:22">
      <c r="B46" s="31" t="s">
        <v>233</v>
      </c>
    </row>
    <row r="47" spans="1:22">
      <c r="B47" s="31" t="s">
        <v>234</v>
      </c>
    </row>
    <row r="48" spans="1:22">
      <c r="B48" s="31" t="s">
        <v>248</v>
      </c>
    </row>
    <row r="49" spans="2:2">
      <c r="B49" s="31" t="s">
        <v>249</v>
      </c>
    </row>
    <row r="50" spans="2:2">
      <c r="B50" s="31" t="s">
        <v>237</v>
      </c>
    </row>
    <row r="56" spans="2:2">
      <c r="B56" s="31" t="s">
        <v>231</v>
      </c>
    </row>
  </sheetData>
  <hyperlinks>
    <hyperlink ref="X3" location="Contents!A1" display="Back"/>
  </hyperlinks>
  <pageMargins left="0.25" right="0.25" top="0.75" bottom="0.75" header="0.3" footer="0.3"/>
  <pageSetup scale="67" orientation="landscape" horizontalDpi="1200" verticalDpi="1200" r:id="rId1"/>
  <headerFooter>
    <oddFooter>&amp;C&amp;P</oddFooter>
  </headerFooter>
  <ignoredErrors>
    <ignoredError sqref="T10:T2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2:AL90"/>
  <sheetViews>
    <sheetView showGridLines="0" zoomScale="80" zoomScaleNormal="80" zoomScaleSheetLayoutView="100" workbookViewId="0">
      <pane xSplit="2" ySplit="6" topLeftCell="C7" activePane="bottomRight" state="frozen"/>
      <selection activeCell="H10" sqref="H10"/>
      <selection pane="topRight" activeCell="H10" sqref="H10"/>
      <selection pane="bottomLeft" activeCell="H10" sqref="H10"/>
      <selection pane="bottomRight" activeCell="B3" sqref="B3"/>
    </sheetView>
  </sheetViews>
  <sheetFormatPr defaultColWidth="12.3046875" defaultRowHeight="14.6"/>
  <cols>
    <col min="1" max="1" width="2.07421875" style="51" customWidth="1"/>
    <col min="2" max="2" width="43" style="51" customWidth="1"/>
    <col min="3" max="3" width="11.53515625" style="51" customWidth="1"/>
    <col min="4" max="14" width="9.84375" style="51" customWidth="1"/>
    <col min="15" max="15" width="1.69140625" style="51" customWidth="1"/>
    <col min="16" max="16" width="1.07421875" style="51" hidden="1" customWidth="1"/>
    <col min="17" max="17" width="9.84375" style="51" hidden="1" customWidth="1"/>
    <col min="18" max="18" width="1.07421875" style="51" hidden="1" customWidth="1"/>
    <col min="19" max="19" width="9.84375" style="51" hidden="1" customWidth="1"/>
    <col min="20" max="21" width="1.07421875" style="51" customWidth="1"/>
    <col min="22" max="22" width="9.84375" style="51" hidden="1" customWidth="1"/>
    <col min="23" max="23" width="1.07421875" style="51" customWidth="1"/>
    <col min="24" max="24" width="9.84375" style="51" customWidth="1"/>
    <col min="25" max="25" width="1.07421875" style="51" customWidth="1"/>
    <col min="26" max="26" width="9.84375" style="51" customWidth="1"/>
    <col min="27" max="27" width="1.07421875" style="51" customWidth="1"/>
    <col min="28" max="28" width="15.84375" style="51" customWidth="1"/>
    <col min="29" max="29" width="43.69140625" style="51" hidden="1" customWidth="1"/>
    <col min="30" max="37" width="0" style="51" hidden="1" customWidth="1"/>
    <col min="38" max="16384" width="12.3046875" style="51"/>
  </cols>
  <sheetData>
    <row r="2" spans="2:38" ht="26.6">
      <c r="B2" s="28" t="s">
        <v>291</v>
      </c>
    </row>
    <row r="3" spans="2:38" ht="15" customHeight="1">
      <c r="B3" s="1"/>
      <c r="AL3" s="37" t="s">
        <v>229</v>
      </c>
    </row>
    <row r="4" spans="2:38" ht="21">
      <c r="B4" s="2" t="s">
        <v>195</v>
      </c>
      <c r="C4" s="155"/>
      <c r="D4" s="155"/>
      <c r="E4" s="155"/>
      <c r="F4" s="155"/>
      <c r="G4" s="155"/>
      <c r="H4" s="155"/>
      <c r="I4" s="155"/>
      <c r="J4" s="155"/>
      <c r="K4" s="155"/>
      <c r="L4" s="155"/>
      <c r="M4" s="155"/>
      <c r="N4" s="155"/>
      <c r="O4" s="155"/>
      <c r="P4" s="155"/>
      <c r="Q4" s="155"/>
      <c r="R4" s="155"/>
      <c r="S4" s="155"/>
      <c r="T4" s="155"/>
      <c r="U4" s="155"/>
      <c r="V4" s="155"/>
      <c r="W4" s="155"/>
      <c r="X4" s="155"/>
      <c r="Y4" s="155"/>
      <c r="Z4" s="155"/>
      <c r="AA4" s="52"/>
    </row>
    <row r="5" spans="2:38">
      <c r="B5" s="195" t="s">
        <v>157</v>
      </c>
      <c r="C5" s="196"/>
      <c r="D5" s="196"/>
      <c r="E5" s="196"/>
      <c r="F5" s="196"/>
      <c r="G5" s="196"/>
      <c r="H5" s="196"/>
      <c r="I5" s="196"/>
      <c r="J5" s="196"/>
      <c r="K5" s="196"/>
      <c r="L5" s="196"/>
      <c r="M5" s="196"/>
      <c r="N5" s="196"/>
      <c r="O5" s="196"/>
      <c r="P5" s="197"/>
      <c r="Q5" s="196"/>
      <c r="R5" s="197"/>
      <c r="S5" s="196"/>
      <c r="T5" s="197"/>
      <c r="U5" s="197"/>
      <c r="V5" s="196"/>
      <c r="W5" s="197"/>
      <c r="X5" s="196"/>
      <c r="Y5" s="197"/>
      <c r="Z5" s="196"/>
    </row>
    <row r="6" spans="2:38" ht="15" customHeight="1" thickBot="1">
      <c r="B6" s="161"/>
      <c r="C6" s="162" t="s">
        <v>158</v>
      </c>
      <c r="D6" s="162" t="s">
        <v>159</v>
      </c>
      <c r="E6" s="162" t="s">
        <v>160</v>
      </c>
      <c r="F6" s="162" t="s">
        <v>161</v>
      </c>
      <c r="G6" s="162" t="s">
        <v>162</v>
      </c>
      <c r="H6" s="162" t="s">
        <v>163</v>
      </c>
      <c r="I6" s="162" t="s">
        <v>164</v>
      </c>
      <c r="J6" s="162" t="s">
        <v>165</v>
      </c>
      <c r="K6" s="162" t="s">
        <v>166</v>
      </c>
      <c r="L6" s="162" t="s">
        <v>167</v>
      </c>
      <c r="M6" s="162" t="s">
        <v>168</v>
      </c>
      <c r="N6" s="162" t="s">
        <v>169</v>
      </c>
      <c r="O6" s="198"/>
      <c r="P6" s="199" t="s">
        <v>178</v>
      </c>
      <c r="Q6" s="162" t="s">
        <v>196</v>
      </c>
      <c r="R6" s="198"/>
      <c r="S6" s="162" t="s">
        <v>197</v>
      </c>
      <c r="T6" s="199"/>
      <c r="U6" s="198"/>
      <c r="V6" s="162" t="s">
        <v>170</v>
      </c>
      <c r="W6" s="198"/>
      <c r="X6" s="162" t="s">
        <v>27</v>
      </c>
      <c r="Y6" s="198"/>
      <c r="Z6" s="162" t="s">
        <v>39</v>
      </c>
      <c r="AA6" s="11"/>
    </row>
    <row r="7" spans="2:38" ht="15" customHeight="1">
      <c r="B7" s="200"/>
      <c r="C7" s="200"/>
      <c r="D7" s="200"/>
      <c r="E7" s="200" t="s">
        <v>198</v>
      </c>
      <c r="F7" s="200"/>
      <c r="G7" s="200"/>
      <c r="H7" s="200"/>
      <c r="I7" s="200"/>
      <c r="J7" s="200"/>
      <c r="K7" s="200"/>
      <c r="L7" s="200"/>
      <c r="M7" s="200"/>
      <c r="N7" s="200"/>
      <c r="O7" s="201"/>
      <c r="P7" s="202" t="s">
        <v>178</v>
      </c>
      <c r="Q7" s="200"/>
      <c r="R7" s="200"/>
      <c r="S7" s="200"/>
      <c r="T7" s="203"/>
      <c r="U7" s="200"/>
      <c r="V7" s="200"/>
      <c r="W7" s="200"/>
      <c r="X7" s="200"/>
      <c r="Y7" s="200"/>
      <c r="Z7" s="200"/>
      <c r="AA7" s="12"/>
    </row>
    <row r="8" spans="2:38" ht="19.95" customHeight="1">
      <c r="B8" s="181" t="s">
        <v>199</v>
      </c>
      <c r="C8" s="201">
        <v>-12.863721569078935</v>
      </c>
      <c r="D8" s="201">
        <v>-17.701493766564525</v>
      </c>
      <c r="E8" s="201">
        <v>-16.73309996678223</v>
      </c>
      <c r="F8" s="201">
        <v>-19.934866884574536</v>
      </c>
      <c r="G8" s="201">
        <v>-25.381476305793594</v>
      </c>
      <c r="H8" s="201">
        <v>-27.864972791752972</v>
      </c>
      <c r="I8" s="201">
        <v>-130.52829584300676</v>
      </c>
      <c r="J8" s="201">
        <v>-58.651988004179643</v>
      </c>
      <c r="K8" s="201">
        <v>-23.994169716129981</v>
      </c>
      <c r="L8" s="201">
        <f>+'[1]IS Walk'!L68</f>
        <v>-25.181646646615707</v>
      </c>
      <c r="M8" s="201">
        <f>+'[1]IS Walk'!M68</f>
        <v>-28.940327654351755</v>
      </c>
      <c r="N8" s="201">
        <f>+'[1]IS Walk'!N68</f>
        <v>-84.400833497434618</v>
      </c>
      <c r="O8" s="201"/>
      <c r="P8" s="202" t="s">
        <v>178</v>
      </c>
      <c r="Q8" s="201">
        <f>SUM(G8:H8)</f>
        <v>-53.246449097546567</v>
      </c>
      <c r="R8" s="204"/>
      <c r="S8" s="201">
        <f>SUM(K8:L8)</f>
        <v>-49.175816362745692</v>
      </c>
      <c r="T8" s="202"/>
      <c r="U8" s="204"/>
      <c r="V8" s="201">
        <f>SUM(C8:F8)</f>
        <v>-67.233182187000224</v>
      </c>
      <c r="W8" s="204"/>
      <c r="X8" s="201">
        <f>SUM(G8:J8)</f>
        <v>-242.42673294473298</v>
      </c>
      <c r="Y8" s="204"/>
      <c r="Z8" s="201">
        <f>SUM(K8:N8)</f>
        <v>-162.51697751453207</v>
      </c>
      <c r="AA8" s="9"/>
      <c r="AC8" s="51" t="s">
        <v>199</v>
      </c>
      <c r="AD8" s="53">
        <f>+V8</f>
        <v>-67.233182187000224</v>
      </c>
      <c r="AE8" s="53">
        <f>+X8</f>
        <v>-242.42673294473298</v>
      </c>
      <c r="AF8" s="53" t="e">
        <f>+#REF!</f>
        <v>#REF!</v>
      </c>
    </row>
    <row r="9" spans="2:38" ht="3.65" customHeight="1">
      <c r="B9" s="181"/>
      <c r="C9" s="205">
        <v>0</v>
      </c>
      <c r="D9" s="205">
        <v>0</v>
      </c>
      <c r="E9" s="205">
        <v>0</v>
      </c>
      <c r="F9" s="205">
        <v>0</v>
      </c>
      <c r="G9" s="205">
        <v>0</v>
      </c>
      <c r="H9" s="205">
        <v>0</v>
      </c>
      <c r="I9" s="205">
        <v>0</v>
      </c>
      <c r="J9" s="205">
        <v>0</v>
      </c>
      <c r="K9" s="205">
        <v>0</v>
      </c>
      <c r="L9" s="205">
        <v>0</v>
      </c>
      <c r="M9" s="205">
        <v>0</v>
      </c>
      <c r="N9" s="205">
        <v>0</v>
      </c>
      <c r="O9" s="201"/>
      <c r="P9" s="202" t="s">
        <v>178</v>
      </c>
      <c r="Q9" s="205">
        <v>0</v>
      </c>
      <c r="R9" s="205"/>
      <c r="S9" s="205">
        <v>0</v>
      </c>
      <c r="T9" s="206"/>
      <c r="U9" s="205"/>
      <c r="V9" s="205">
        <v>0</v>
      </c>
      <c r="W9" s="205"/>
      <c r="X9" s="205">
        <v>0</v>
      </c>
      <c r="Y9" s="205"/>
      <c r="Z9" s="205">
        <v>0</v>
      </c>
      <c r="AA9" s="15"/>
    </row>
    <row r="10" spans="2:38" s="54" customFormat="1" ht="19.95" customHeight="1">
      <c r="B10" s="169" t="s">
        <v>200</v>
      </c>
      <c r="C10" s="174">
        <v>-6.1661809979902609</v>
      </c>
      <c r="D10" s="174">
        <v>-4.9986424256929656</v>
      </c>
      <c r="E10" s="174">
        <v>-7.085134015945453</v>
      </c>
      <c r="F10" s="174">
        <v>-5.3424227813115994</v>
      </c>
      <c r="G10" s="174">
        <v>-1.0042009994718748</v>
      </c>
      <c r="H10" s="174">
        <v>-1.8541647840582254</v>
      </c>
      <c r="I10" s="174">
        <v>-37.001396310895302</v>
      </c>
      <c r="J10" s="174">
        <v>-27.321727026506302</v>
      </c>
      <c r="K10" s="174">
        <v>4.0245614308543001</v>
      </c>
      <c r="L10" s="174">
        <f>+'[1]IS Walk'!L76</f>
        <v>1.6192626574316002</v>
      </c>
      <c r="M10" s="174">
        <f>+'[1]IS Walk'!M76</f>
        <v>-0.73276578451199992</v>
      </c>
      <c r="N10" s="174">
        <f>+'[1]IS Walk'!N76</f>
        <v>3.4962613393438002</v>
      </c>
      <c r="O10" s="201"/>
      <c r="P10" s="202" t="s">
        <v>178</v>
      </c>
      <c r="Q10" s="174">
        <f>SUM(G10:H10)</f>
        <v>-2.8583657835301004</v>
      </c>
      <c r="R10" s="204"/>
      <c r="S10" s="174">
        <f>SUM(K10:L10)</f>
        <v>5.6438240882858999</v>
      </c>
      <c r="T10" s="207"/>
      <c r="U10" s="208"/>
      <c r="V10" s="174">
        <f t="shared" ref="V10:V22" si="0">SUM(C10:F10)</f>
        <v>-23.592380220940278</v>
      </c>
      <c r="W10" s="208"/>
      <c r="X10" s="174">
        <f t="shared" ref="X10:X22" si="1">SUM(G10:J10)</f>
        <v>-67.181489120931701</v>
      </c>
      <c r="Y10" s="208"/>
      <c r="Z10" s="174">
        <f t="shared" ref="Z10:Z22" si="2">SUM(K10:N10)</f>
        <v>8.4073196431177006</v>
      </c>
      <c r="AA10" s="17"/>
      <c r="AC10" s="51" t="s">
        <v>201</v>
      </c>
      <c r="AD10" s="6">
        <f>+V10</f>
        <v>-23.592380220940278</v>
      </c>
      <c r="AE10" s="6">
        <f>+X10</f>
        <v>-67.181489120931701</v>
      </c>
      <c r="AF10" s="6" t="e">
        <f>+#REF!</f>
        <v>#REF!</v>
      </c>
    </row>
    <row r="11" spans="2:38" s="54" customFormat="1" ht="19.95" customHeight="1">
      <c r="B11" s="169" t="s">
        <v>202</v>
      </c>
      <c r="C11" s="174">
        <v>38.960013675749011</v>
      </c>
      <c r="D11" s="174">
        <v>38.544279101903101</v>
      </c>
      <c r="E11" s="174">
        <v>39.601556105813998</v>
      </c>
      <c r="F11" s="174">
        <v>40.236082838454998</v>
      </c>
      <c r="G11" s="174">
        <v>38.324458104717166</v>
      </c>
      <c r="H11" s="174">
        <v>40.048211045655627</v>
      </c>
      <c r="I11" s="174">
        <v>38.301043509025405</v>
      </c>
      <c r="J11" s="174">
        <v>36.748520571014005</v>
      </c>
      <c r="K11" s="174">
        <v>38.017393313901799</v>
      </c>
      <c r="L11" s="174">
        <f>+'[1]IS Walk'!L77</f>
        <v>38.526757939818204</v>
      </c>
      <c r="M11" s="174">
        <f>+'[1]IS Walk'!M77</f>
        <v>38.338892534383994</v>
      </c>
      <c r="N11" s="174">
        <f>+'[1]IS Walk'!N77</f>
        <v>38.211970332581501</v>
      </c>
      <c r="O11" s="201"/>
      <c r="P11" s="202"/>
      <c r="Q11" s="174">
        <f>SUM(G11:H11)</f>
        <v>78.372669150372786</v>
      </c>
      <c r="R11" s="204"/>
      <c r="S11" s="174">
        <f>SUM(K11:L11)</f>
        <v>76.544151253720003</v>
      </c>
      <c r="T11" s="207"/>
      <c r="U11" s="208"/>
      <c r="V11" s="174">
        <f t="shared" si="0"/>
        <v>157.3419317219211</v>
      </c>
      <c r="W11" s="208"/>
      <c r="X11" s="174">
        <f t="shared" si="1"/>
        <v>153.42223323041219</v>
      </c>
      <c r="Y11" s="208"/>
      <c r="Z11" s="174">
        <f t="shared" si="2"/>
        <v>153.09501412068551</v>
      </c>
      <c r="AA11" s="17"/>
      <c r="AC11" s="5" t="s">
        <v>203</v>
      </c>
      <c r="AD11" s="6">
        <f>+V11</f>
        <v>157.3419317219211</v>
      </c>
      <c r="AE11" s="6">
        <f>+X11</f>
        <v>153.42223323041219</v>
      </c>
      <c r="AF11" s="6" t="e">
        <f>+#REF!</f>
        <v>#REF!</v>
      </c>
    </row>
    <row r="12" spans="2:38" ht="19.95" customHeight="1">
      <c r="B12" s="169" t="s">
        <v>204</v>
      </c>
      <c r="C12" s="174">
        <v>28.402756632101678</v>
      </c>
      <c r="D12" s="174">
        <v>31.60237883962192</v>
      </c>
      <c r="E12" s="174">
        <v>29.063853900171608</v>
      </c>
      <c r="F12" s="174">
        <v>31.157373867685624</v>
      </c>
      <c r="G12" s="174">
        <v>31.040011994735963</v>
      </c>
      <c r="H12" s="174">
        <v>31.127566987411146</v>
      </c>
      <c r="I12" s="174">
        <v>29.245169431434288</v>
      </c>
      <c r="J12" s="174">
        <v>28.110769740760304</v>
      </c>
      <c r="K12" s="174">
        <v>38.018618993932499</v>
      </c>
      <c r="L12" s="174">
        <f>+'[1]IS Walk'!L78</f>
        <v>36.367826071883407</v>
      </c>
      <c r="M12" s="174">
        <f>+'[1]IS Walk'!M78</f>
        <v>35.041394911741094</v>
      </c>
      <c r="N12" s="174">
        <f>+'[1]IS Walk'!N78</f>
        <v>36.056722445731999</v>
      </c>
      <c r="O12" s="201"/>
      <c r="P12" s="202"/>
      <c r="Q12" s="174">
        <f>SUM(G12:H12)</f>
        <v>62.167578982147106</v>
      </c>
      <c r="R12" s="204"/>
      <c r="S12" s="174">
        <f>SUM(K12:L12)</f>
        <v>74.386445065815906</v>
      </c>
      <c r="T12" s="207"/>
      <c r="U12" s="208"/>
      <c r="V12" s="174">
        <f t="shared" si="0"/>
        <v>120.22636323958083</v>
      </c>
      <c r="W12" s="208"/>
      <c r="X12" s="174">
        <f t="shared" si="1"/>
        <v>119.5235181543417</v>
      </c>
      <c r="Y12" s="208"/>
      <c r="Z12" s="174">
        <f t="shared" si="2"/>
        <v>145.48456242328899</v>
      </c>
      <c r="AA12" s="17"/>
      <c r="AC12" s="5" t="s">
        <v>20</v>
      </c>
      <c r="AD12" s="6">
        <f>+V12</f>
        <v>120.22636323958083</v>
      </c>
      <c r="AE12" s="6">
        <f>+X12</f>
        <v>119.5235181543417</v>
      </c>
      <c r="AF12" s="6" t="e">
        <f>+#REF!</f>
        <v>#REF!</v>
      </c>
    </row>
    <row r="13" spans="2:38" ht="19.95" customHeight="1">
      <c r="B13" s="175" t="s">
        <v>205</v>
      </c>
      <c r="C13" s="209">
        <f t="shared" ref="C13:I13" si="3">SUM(C8:C12)</f>
        <v>48.332867740781495</v>
      </c>
      <c r="D13" s="209">
        <f t="shared" si="3"/>
        <v>47.446521749267532</v>
      </c>
      <c r="E13" s="209">
        <f t="shared" si="3"/>
        <v>44.847176023257923</v>
      </c>
      <c r="F13" s="209">
        <f t="shared" si="3"/>
        <v>46.116167040254481</v>
      </c>
      <c r="G13" s="209">
        <f t="shared" si="3"/>
        <v>42.978792794187662</v>
      </c>
      <c r="H13" s="209">
        <f t="shared" si="3"/>
        <v>41.456640457255574</v>
      </c>
      <c r="I13" s="209">
        <f t="shared" si="3"/>
        <v>-99.983479213442379</v>
      </c>
      <c r="J13" s="209">
        <f>SUM(J8:J12)</f>
        <v>-21.114424718911643</v>
      </c>
      <c r="K13" s="209">
        <f>SUM(K8:K12)</f>
        <v>56.066404022558615</v>
      </c>
      <c r="L13" s="209">
        <f>SUM(L8:L12)</f>
        <v>51.332200022517505</v>
      </c>
      <c r="M13" s="209">
        <f>SUM(M8:M12)</f>
        <v>43.707194007261336</v>
      </c>
      <c r="N13" s="209">
        <f>SUM(N8:N12)</f>
        <v>-6.6358793797773146</v>
      </c>
      <c r="O13" s="201"/>
      <c r="P13" s="202"/>
      <c r="Q13" s="209">
        <f>SUM(G13:H13)</f>
        <v>84.435433251443243</v>
      </c>
      <c r="R13" s="204"/>
      <c r="S13" s="209">
        <f>SUM(K13:L13)</f>
        <v>107.39860404507613</v>
      </c>
      <c r="T13" s="204"/>
      <c r="U13" s="204"/>
      <c r="V13" s="209">
        <f t="shared" si="0"/>
        <v>186.74273255356144</v>
      </c>
      <c r="W13" s="204"/>
      <c r="X13" s="209">
        <f t="shared" si="1"/>
        <v>-36.662470680910779</v>
      </c>
      <c r="Y13" s="204"/>
      <c r="Z13" s="209">
        <f t="shared" si="2"/>
        <v>144.46991867256014</v>
      </c>
      <c r="AA13" s="9"/>
      <c r="AC13" s="5" t="s">
        <v>80</v>
      </c>
      <c r="AD13" s="6">
        <f t="shared" ref="AD13:AD20" si="4">+V14</f>
        <v>0</v>
      </c>
      <c r="AE13" s="6">
        <f t="shared" ref="AE13:AE20" si="5">+X14</f>
        <v>69.437230029999995</v>
      </c>
      <c r="AF13" s="6" t="e">
        <f>+#REF!</f>
        <v>#REF!</v>
      </c>
    </row>
    <row r="14" spans="2:38" ht="19.95" customHeight="1">
      <c r="B14" s="169" t="s">
        <v>80</v>
      </c>
      <c r="C14" s="174"/>
      <c r="D14" s="174"/>
      <c r="E14" s="174"/>
      <c r="F14" s="174"/>
      <c r="G14" s="174"/>
      <c r="H14" s="174"/>
      <c r="I14" s="174"/>
      <c r="J14" s="174">
        <v>69.437230029999995</v>
      </c>
      <c r="K14" s="174">
        <v>0</v>
      </c>
      <c r="L14" s="174">
        <f>+'[1]IS Walk'!L80</f>
        <v>0</v>
      </c>
      <c r="M14" s="174">
        <f>+'[1]IS Walk'!M80</f>
        <v>0</v>
      </c>
      <c r="N14" s="174">
        <f>+'[1]IS Walk'!N80</f>
        <v>48.127063679999999</v>
      </c>
      <c r="O14" s="174"/>
      <c r="P14" s="207"/>
      <c r="Q14" s="174">
        <f t="shared" ref="Q14:Q21" si="6">SUM(G14:H14)</f>
        <v>0</v>
      </c>
      <c r="R14" s="204"/>
      <c r="S14" s="174">
        <f t="shared" ref="S14:S21" si="7">SUM(K14:L14)</f>
        <v>0</v>
      </c>
      <c r="T14" s="207"/>
      <c r="U14" s="208"/>
      <c r="V14" s="174">
        <f t="shared" si="0"/>
        <v>0</v>
      </c>
      <c r="W14" s="208"/>
      <c r="X14" s="174">
        <f t="shared" si="1"/>
        <v>69.437230029999995</v>
      </c>
      <c r="Y14" s="208"/>
      <c r="Z14" s="174">
        <f t="shared" si="2"/>
        <v>48.127063679999999</v>
      </c>
      <c r="AA14" s="17"/>
      <c r="AC14" s="5" t="s">
        <v>206</v>
      </c>
      <c r="AD14" s="6">
        <f t="shared" si="4"/>
        <v>0</v>
      </c>
      <c r="AE14" s="6">
        <f t="shared" si="5"/>
        <v>53.015480439999997</v>
      </c>
      <c r="AF14" s="6" t="e">
        <f>+#REF!</f>
        <v>#REF!</v>
      </c>
    </row>
    <row r="15" spans="2:38" ht="19.95" customHeight="1">
      <c r="B15" s="169" t="s">
        <v>206</v>
      </c>
      <c r="C15" s="174"/>
      <c r="D15" s="174"/>
      <c r="E15" s="174"/>
      <c r="F15" s="174"/>
      <c r="G15" s="174"/>
      <c r="H15" s="174"/>
      <c r="I15" s="174">
        <v>53.015480439999997</v>
      </c>
      <c r="J15" s="174">
        <v>0</v>
      </c>
      <c r="K15" s="174">
        <v>0</v>
      </c>
      <c r="L15" s="174">
        <f>+'[1]IS Walk'!L81</f>
        <v>0</v>
      </c>
      <c r="M15" s="174">
        <f>+'[1]IS Walk'!M81</f>
        <v>1.06739841</v>
      </c>
      <c r="N15" s="174">
        <f>+'[1]IS Walk'!N81</f>
        <v>0</v>
      </c>
      <c r="O15" s="174"/>
      <c r="P15" s="207"/>
      <c r="Q15" s="174">
        <f t="shared" si="6"/>
        <v>0</v>
      </c>
      <c r="R15" s="204"/>
      <c r="S15" s="174">
        <f t="shared" si="7"/>
        <v>0</v>
      </c>
      <c r="T15" s="207"/>
      <c r="U15" s="208"/>
      <c r="V15" s="174">
        <f t="shared" si="0"/>
        <v>0</v>
      </c>
      <c r="W15" s="208"/>
      <c r="X15" s="174">
        <f t="shared" si="1"/>
        <v>53.015480439999997</v>
      </c>
      <c r="Y15" s="208"/>
      <c r="Z15" s="174">
        <f t="shared" si="2"/>
        <v>1.06739841</v>
      </c>
      <c r="AA15" s="17"/>
      <c r="AC15" s="5" t="s">
        <v>207</v>
      </c>
      <c r="AD15" s="6">
        <f t="shared" si="4"/>
        <v>35.959691043746297</v>
      </c>
      <c r="AE15" s="6">
        <f t="shared" si="5"/>
        <v>47.91334174683675</v>
      </c>
      <c r="AF15" s="6" t="e">
        <f>+#REF!</f>
        <v>#REF!</v>
      </c>
    </row>
    <row r="16" spans="2:38" ht="19.95" customHeight="1">
      <c r="B16" s="169" t="s">
        <v>207</v>
      </c>
      <c r="C16" s="174">
        <v>10.172095352508467</v>
      </c>
      <c r="D16" s="174">
        <v>11.032985860267347</v>
      </c>
      <c r="E16" s="174">
        <v>4.7244178387204903</v>
      </c>
      <c r="F16" s="174">
        <v>10.030191992249987</v>
      </c>
      <c r="G16" s="174">
        <v>5.8799114229584264</v>
      </c>
      <c r="H16" s="174">
        <v>10.152574149189999</v>
      </c>
      <c r="I16" s="174">
        <v>20.890656537410241</v>
      </c>
      <c r="J16" s="174">
        <v>10.990199637278081</v>
      </c>
      <c r="K16" s="174">
        <v>14.512529191245202</v>
      </c>
      <c r="L16" s="174">
        <f>+'[1]IS Walk'!L82</f>
        <v>13.009085065966747</v>
      </c>
      <c r="M16" s="174">
        <f>+'[1]IS Walk'!M82</f>
        <v>19.445940844845222</v>
      </c>
      <c r="N16" s="174">
        <f>+'[1]IS Walk'!N82</f>
        <v>21.197390341939599</v>
      </c>
      <c r="O16" s="174"/>
      <c r="P16" s="207"/>
      <c r="Q16" s="174">
        <f t="shared" si="6"/>
        <v>16.032485572148424</v>
      </c>
      <c r="R16" s="204"/>
      <c r="S16" s="174">
        <f t="shared" si="7"/>
        <v>27.521614257211951</v>
      </c>
      <c r="T16" s="207"/>
      <c r="U16" s="208"/>
      <c r="V16" s="174">
        <f t="shared" si="0"/>
        <v>35.959691043746297</v>
      </c>
      <c r="W16" s="208"/>
      <c r="X16" s="174">
        <f t="shared" si="1"/>
        <v>47.91334174683675</v>
      </c>
      <c r="Y16" s="208"/>
      <c r="Z16" s="174">
        <f t="shared" si="2"/>
        <v>68.164945443996771</v>
      </c>
      <c r="AA16" s="17"/>
      <c r="AC16" s="5" t="s">
        <v>208</v>
      </c>
      <c r="AD16" s="6">
        <f t="shared" si="4"/>
        <v>3.279938576653247</v>
      </c>
      <c r="AE16" s="6">
        <f t="shared" si="5"/>
        <v>98.965376896558425</v>
      </c>
      <c r="AF16" s="6" t="e">
        <f>+#REF!</f>
        <v>#REF!</v>
      </c>
    </row>
    <row r="17" spans="1:32" ht="19.95" customHeight="1">
      <c r="B17" s="169" t="s">
        <v>208</v>
      </c>
      <c r="C17" s="174">
        <v>0.35867553005000002</v>
      </c>
      <c r="D17" s="174">
        <v>0.73430312787162633</v>
      </c>
      <c r="E17" s="174">
        <v>0.70230745633162062</v>
      </c>
      <c r="F17" s="174">
        <v>1.4846524624000002</v>
      </c>
      <c r="G17" s="174">
        <v>10.009360421826095</v>
      </c>
      <c r="H17" s="174">
        <v>7.265017708048906</v>
      </c>
      <c r="I17" s="174">
        <v>79.316911575973421</v>
      </c>
      <c r="J17" s="174">
        <v>2.3740871907099996</v>
      </c>
      <c r="K17" s="174">
        <v>1.0573009900000003</v>
      </c>
      <c r="L17" s="174">
        <f>+'[1]IS Walk'!L83</f>
        <v>0.81916550999999982</v>
      </c>
      <c r="M17" s="174">
        <f>+'[1]IS Walk'!M83</f>
        <v>0.2200685</v>
      </c>
      <c r="N17" s="174">
        <f>+'[1]IS Walk'!N83</f>
        <v>2.0245031</v>
      </c>
      <c r="O17" s="174"/>
      <c r="P17" s="207"/>
      <c r="Q17" s="174">
        <f t="shared" si="6"/>
        <v>17.274378129875</v>
      </c>
      <c r="R17" s="204"/>
      <c r="S17" s="174">
        <f t="shared" si="7"/>
        <v>1.8764665000000003</v>
      </c>
      <c r="T17" s="207"/>
      <c r="U17" s="208"/>
      <c r="V17" s="174">
        <f t="shared" si="0"/>
        <v>3.279938576653247</v>
      </c>
      <c r="W17" s="208"/>
      <c r="X17" s="174">
        <f t="shared" si="1"/>
        <v>98.965376896558425</v>
      </c>
      <c r="Y17" s="208"/>
      <c r="Z17" s="174">
        <f t="shared" si="2"/>
        <v>4.1210380999999998</v>
      </c>
      <c r="AA17" s="17"/>
      <c r="AC17" s="5" t="s">
        <v>209</v>
      </c>
      <c r="AD17" s="6">
        <f t="shared" si="4"/>
        <v>7.5248307403407502</v>
      </c>
      <c r="AE17" s="6">
        <f t="shared" si="5"/>
        <v>6.713166171020001</v>
      </c>
      <c r="AF17" s="6" t="e">
        <f>+#REF!</f>
        <v>#REF!</v>
      </c>
    </row>
    <row r="18" spans="1:32" ht="19.95" customHeight="1">
      <c r="B18" s="169" t="s">
        <v>209</v>
      </c>
      <c r="C18" s="174">
        <v>2.1314568299999999</v>
      </c>
      <c r="D18" s="174">
        <v>0.67809236346839974</v>
      </c>
      <c r="E18" s="174">
        <v>1.8470846035476001</v>
      </c>
      <c r="F18" s="174">
        <v>2.8681969433247505</v>
      </c>
      <c r="G18" s="174">
        <v>0.1343437999999999</v>
      </c>
      <c r="H18" s="174">
        <v>1.9991261520200001</v>
      </c>
      <c r="I18" s="174">
        <v>2.2565507900000004</v>
      </c>
      <c r="J18" s="174">
        <v>2.3231454290000002</v>
      </c>
      <c r="K18" s="174">
        <v>1.2577051249533</v>
      </c>
      <c r="L18" s="174">
        <f>+'[1]IS Walk'!L84</f>
        <v>5.6379815465256442</v>
      </c>
      <c r="M18" s="174">
        <f>+'[1]IS Walk'!M84</f>
        <v>5.2381485985409881</v>
      </c>
      <c r="N18" s="174">
        <f>+'[1]IS Walk'!N84</f>
        <v>7.6574291967301278</v>
      </c>
      <c r="O18" s="174"/>
      <c r="P18" s="207"/>
      <c r="Q18" s="174">
        <f t="shared" si="6"/>
        <v>2.13346995202</v>
      </c>
      <c r="R18" s="204"/>
      <c r="S18" s="174">
        <f t="shared" si="7"/>
        <v>6.895686671478944</v>
      </c>
      <c r="T18" s="207"/>
      <c r="U18" s="208"/>
      <c r="V18" s="174">
        <f t="shared" si="0"/>
        <v>7.5248307403407502</v>
      </c>
      <c r="W18" s="208"/>
      <c r="X18" s="174">
        <f t="shared" si="1"/>
        <v>6.713166171020001</v>
      </c>
      <c r="Y18" s="208"/>
      <c r="Z18" s="174">
        <f t="shared" si="2"/>
        <v>19.791264466750061</v>
      </c>
      <c r="AA18" s="17"/>
      <c r="AC18" s="5" t="s">
        <v>210</v>
      </c>
      <c r="AD18" s="6">
        <f t="shared" si="4"/>
        <v>5.288454713484553</v>
      </c>
      <c r="AE18" s="6">
        <f t="shared" si="5"/>
        <v>2.0268594299999991</v>
      </c>
      <c r="AF18" s="6" t="e">
        <f>+#REF!</f>
        <v>#REF!</v>
      </c>
    </row>
    <row r="19" spans="1:32" ht="19.95" customHeight="1">
      <c r="B19" s="169" t="s">
        <v>210</v>
      </c>
      <c r="C19" s="174">
        <v>0.87759372000000024</v>
      </c>
      <c r="D19" s="174">
        <v>1.5264684868703207</v>
      </c>
      <c r="E19" s="174">
        <v>2.0113925066142317</v>
      </c>
      <c r="F19" s="174">
        <v>0.873</v>
      </c>
      <c r="G19" s="174">
        <v>1.1386204299999996</v>
      </c>
      <c r="H19" s="174">
        <v>0.88823899999999956</v>
      </c>
      <c r="I19" s="174">
        <v>0</v>
      </c>
      <c r="J19" s="174">
        <v>0</v>
      </c>
      <c r="K19" s="174">
        <v>0</v>
      </c>
      <c r="L19" s="174">
        <f>+'[1]IS Walk'!L89</f>
        <v>0</v>
      </c>
      <c r="M19" s="174">
        <f>+'[1]IS Walk'!M89</f>
        <v>0</v>
      </c>
      <c r="N19" s="174">
        <f>+'[1]IS Walk'!N89</f>
        <v>0</v>
      </c>
      <c r="O19" s="174"/>
      <c r="P19" s="207"/>
      <c r="Q19" s="174">
        <f t="shared" si="6"/>
        <v>2.0268594299999991</v>
      </c>
      <c r="R19" s="204"/>
      <c r="S19" s="174">
        <f t="shared" si="7"/>
        <v>0</v>
      </c>
      <c r="T19" s="207"/>
      <c r="U19" s="208"/>
      <c r="V19" s="174">
        <f t="shared" si="0"/>
        <v>5.288454713484553</v>
      </c>
      <c r="W19" s="208"/>
      <c r="X19" s="174">
        <f t="shared" si="1"/>
        <v>2.0268594299999991</v>
      </c>
      <c r="Y19" s="208"/>
      <c r="Z19" s="174">
        <f t="shared" si="2"/>
        <v>0</v>
      </c>
      <c r="AA19" s="17"/>
      <c r="AC19" s="5" t="s">
        <v>211</v>
      </c>
      <c r="AD19" s="6">
        <f t="shared" si="4"/>
        <v>9.6981523599999999</v>
      </c>
      <c r="AE19" s="6">
        <f t="shared" si="5"/>
        <v>5.1191508400000005</v>
      </c>
      <c r="AF19" s="6" t="e">
        <f>+#REF!</f>
        <v>#REF!</v>
      </c>
    </row>
    <row r="20" spans="1:32" ht="19.95" customHeight="1">
      <c r="B20" s="169" t="s">
        <v>212</v>
      </c>
      <c r="C20" s="174">
        <v>2.0770813600000002</v>
      </c>
      <c r="D20" s="174">
        <v>2.1303681999999999</v>
      </c>
      <c r="E20" s="174">
        <v>2.1335864899999999</v>
      </c>
      <c r="F20" s="174">
        <v>3.3571163099999999</v>
      </c>
      <c r="G20" s="174">
        <v>2.5690737600000002</v>
      </c>
      <c r="H20" s="174">
        <v>2.5268790800000001</v>
      </c>
      <c r="I20" s="174">
        <v>2.3198E-2</v>
      </c>
      <c r="J20" s="174">
        <v>0</v>
      </c>
      <c r="K20" s="174">
        <v>0</v>
      </c>
      <c r="L20" s="174">
        <f>+'[1]IS Walk'!L90</f>
        <v>0</v>
      </c>
      <c r="M20" s="174">
        <f>+'[1]IS Walk'!M90</f>
        <v>0</v>
      </c>
      <c r="N20" s="174">
        <f>+'[1]IS Walk'!N90</f>
        <v>0</v>
      </c>
      <c r="O20" s="174"/>
      <c r="P20" s="207"/>
      <c r="Q20" s="174">
        <f t="shared" si="6"/>
        <v>5.0959528400000007</v>
      </c>
      <c r="R20" s="204"/>
      <c r="S20" s="174">
        <f t="shared" si="7"/>
        <v>0</v>
      </c>
      <c r="T20" s="207"/>
      <c r="U20" s="208"/>
      <c r="V20" s="174">
        <f t="shared" si="0"/>
        <v>9.6981523599999999</v>
      </c>
      <c r="W20" s="208"/>
      <c r="X20" s="174">
        <f t="shared" si="1"/>
        <v>5.1191508400000005</v>
      </c>
      <c r="Y20" s="208"/>
      <c r="Z20" s="174">
        <f t="shared" si="2"/>
        <v>0</v>
      </c>
      <c r="AA20" s="17"/>
      <c r="AC20" s="5" t="s">
        <v>213</v>
      </c>
      <c r="AD20" s="6">
        <f t="shared" si="4"/>
        <v>0</v>
      </c>
      <c r="AE20" s="6">
        <f t="shared" si="5"/>
        <v>-1.2967409999999999</v>
      </c>
      <c r="AF20" s="6" t="e">
        <f>+#REF!</f>
        <v>#REF!</v>
      </c>
    </row>
    <row r="21" spans="1:32" ht="19.95" customHeight="1">
      <c r="B21" s="169" t="s">
        <v>213</v>
      </c>
      <c r="C21" s="174"/>
      <c r="D21" s="174"/>
      <c r="E21" s="174"/>
      <c r="F21" s="174"/>
      <c r="G21" s="174"/>
      <c r="H21" s="174"/>
      <c r="I21" s="174"/>
      <c r="J21" s="174">
        <v>-1.2967409999999999</v>
      </c>
      <c r="K21" s="174">
        <v>-3.3280820000000002</v>
      </c>
      <c r="L21" s="174">
        <f>+'[1]IS Walk'!L91</f>
        <v>-0.70405116730849993</v>
      </c>
      <c r="M21" s="174">
        <f>+'[1]IS Walk'!M91</f>
        <v>-0.78107599999999999</v>
      </c>
      <c r="N21" s="174">
        <f>+'[1]IS Walk'!N91</f>
        <v>2.9163480000000002</v>
      </c>
      <c r="O21" s="174"/>
      <c r="P21" s="207"/>
      <c r="Q21" s="174">
        <f t="shared" si="6"/>
        <v>0</v>
      </c>
      <c r="R21" s="204"/>
      <c r="S21" s="174">
        <f t="shared" si="7"/>
        <v>-4.0321331673085004</v>
      </c>
      <c r="T21" s="207"/>
      <c r="U21" s="208"/>
      <c r="V21" s="174">
        <f t="shared" si="0"/>
        <v>0</v>
      </c>
      <c r="W21" s="208"/>
      <c r="X21" s="174">
        <f t="shared" si="1"/>
        <v>-1.2967409999999999</v>
      </c>
      <c r="Y21" s="208"/>
      <c r="Z21" s="174">
        <f t="shared" si="2"/>
        <v>-1.8968611673084999</v>
      </c>
      <c r="AA21" s="17"/>
      <c r="AC21" s="5" t="s">
        <v>214</v>
      </c>
      <c r="AD21" s="6">
        <f>+V23</f>
        <v>0.71217652249978269</v>
      </c>
      <c r="AE21" s="6">
        <f>+X23</f>
        <v>2.4149913062100339</v>
      </c>
      <c r="AF21" s="6" t="e">
        <f>+#REF!</f>
        <v>#REF!</v>
      </c>
    </row>
    <row r="22" spans="1:32" ht="19.95" customHeight="1">
      <c r="B22" s="175" t="s">
        <v>215</v>
      </c>
      <c r="C22" s="209">
        <f t="shared" ref="C22:N22" si="8">SUM(C13:C21)</f>
        <v>63.949770533339958</v>
      </c>
      <c r="D22" s="209">
        <f t="shared" si="8"/>
        <v>63.548739787745227</v>
      </c>
      <c r="E22" s="209">
        <f t="shared" si="8"/>
        <v>56.265964918471859</v>
      </c>
      <c r="F22" s="209">
        <f t="shared" si="8"/>
        <v>64.729324748229217</v>
      </c>
      <c r="G22" s="209">
        <f t="shared" si="8"/>
        <v>62.710102628972187</v>
      </c>
      <c r="H22" s="209">
        <f t="shared" si="8"/>
        <v>64.288476546514474</v>
      </c>
      <c r="I22" s="209">
        <f t="shared" si="8"/>
        <v>55.519318129941283</v>
      </c>
      <c r="J22" s="209">
        <f t="shared" si="8"/>
        <v>62.713496568076437</v>
      </c>
      <c r="K22" s="209">
        <f t="shared" si="8"/>
        <v>69.565857328757133</v>
      </c>
      <c r="L22" s="209">
        <f t="shared" si="8"/>
        <v>70.094380977701405</v>
      </c>
      <c r="M22" s="209">
        <f t="shared" si="8"/>
        <v>68.897674360647542</v>
      </c>
      <c r="N22" s="209">
        <f t="shared" si="8"/>
        <v>75.286854938892418</v>
      </c>
      <c r="O22" s="201"/>
      <c r="P22" s="202"/>
      <c r="Q22" s="209">
        <f>SUM(G22:H22)</f>
        <v>126.99857917548667</v>
      </c>
      <c r="R22" s="204"/>
      <c r="S22" s="209">
        <f>SUM(K22:L22)</f>
        <v>139.66023830645855</v>
      </c>
      <c r="T22" s="204"/>
      <c r="U22" s="204"/>
      <c r="V22" s="209">
        <f t="shared" si="0"/>
        <v>248.49379998778625</v>
      </c>
      <c r="W22" s="204"/>
      <c r="X22" s="209">
        <f t="shared" si="1"/>
        <v>245.23139387350437</v>
      </c>
      <c r="Y22" s="204"/>
      <c r="Z22" s="209">
        <f t="shared" si="2"/>
        <v>283.84476760599853</v>
      </c>
      <c r="AA22" s="9"/>
      <c r="AC22" s="5" t="s">
        <v>216</v>
      </c>
      <c r="AD22" s="6">
        <f>+V24</f>
        <v>100.64454328666666</v>
      </c>
      <c r="AE22" s="6">
        <f>+X24</f>
        <v>99.163733060588996</v>
      </c>
      <c r="AF22" s="6" t="e">
        <f>+#REF!</f>
        <v>#REF!</v>
      </c>
    </row>
    <row r="23" spans="1:32" s="54" customFormat="1" ht="19.95" customHeight="1">
      <c r="B23" s="169" t="s">
        <v>214</v>
      </c>
      <c r="C23" s="210"/>
      <c r="D23" s="210"/>
      <c r="E23" s="210"/>
      <c r="F23" s="210"/>
      <c r="G23" s="210"/>
      <c r="H23" s="210"/>
      <c r="I23" s="210"/>
      <c r="J23" s="210"/>
      <c r="K23" s="210"/>
      <c r="L23" s="210"/>
      <c r="M23" s="210"/>
      <c r="N23" s="210"/>
      <c r="O23" s="174"/>
      <c r="P23" s="207"/>
      <c r="Q23" s="210" t="s">
        <v>178</v>
      </c>
      <c r="R23" s="204" t="s">
        <v>178</v>
      </c>
      <c r="S23" s="210" t="s">
        <v>178</v>
      </c>
      <c r="T23" s="207"/>
      <c r="U23" s="208"/>
      <c r="V23" s="174">
        <f>SUM(C40:F40)</f>
        <v>0.71217652249978269</v>
      </c>
      <c r="W23" s="208"/>
      <c r="X23" s="174">
        <f>+'[1]IS Walk'!Q95</f>
        <v>2.4149913062100339</v>
      </c>
      <c r="Y23" s="208"/>
      <c r="Z23" s="174">
        <f>+'[1]IS Walk'!U95</f>
        <v>-3.2710476689621695</v>
      </c>
      <c r="AA23" s="17"/>
      <c r="AC23" s="5" t="s">
        <v>217</v>
      </c>
      <c r="AD23" s="6">
        <f>SUM(AD8:AD22)</f>
        <v>349.85051979695271</v>
      </c>
      <c r="AE23" s="6">
        <f>SUM(AE8:AE22)</f>
        <v>346.81011824030338</v>
      </c>
      <c r="AF23" s="6" t="e">
        <f>SUM(AF8:AF22)</f>
        <v>#REF!</v>
      </c>
    </row>
    <row r="24" spans="1:32" ht="19.95" customHeight="1">
      <c r="B24" s="169" t="s">
        <v>218</v>
      </c>
      <c r="C24" s="197"/>
      <c r="D24" s="197"/>
      <c r="E24" s="197"/>
      <c r="F24" s="197"/>
      <c r="G24" s="197"/>
      <c r="H24" s="197"/>
      <c r="I24" s="197"/>
      <c r="J24" s="197"/>
      <c r="K24" s="197"/>
      <c r="L24" s="197"/>
      <c r="M24" s="197"/>
      <c r="N24" s="197"/>
      <c r="O24" s="174"/>
      <c r="P24" s="207"/>
      <c r="Q24" s="197" t="s">
        <v>178</v>
      </c>
      <c r="R24" s="208"/>
      <c r="S24" s="197" t="s">
        <v>178</v>
      </c>
      <c r="T24" s="207"/>
      <c r="U24" s="208"/>
      <c r="V24" s="174">
        <f>SUM(C41:F41)</f>
        <v>100.64454328666666</v>
      </c>
      <c r="W24" s="208"/>
      <c r="X24" s="174">
        <f>SUM(G41:J41)</f>
        <v>99.163733060588996</v>
      </c>
      <c r="Y24" s="208"/>
      <c r="Z24" s="174">
        <f>+'[1]IS Walk'!U96</f>
        <v>71.011356572190721</v>
      </c>
      <c r="AA24" s="17"/>
      <c r="AC24" s="5" t="s">
        <v>219</v>
      </c>
      <c r="AD24" s="6">
        <f>+V28</f>
        <v>51.496832287254257</v>
      </c>
      <c r="AE24" s="6">
        <f>+X28</f>
        <v>42.399902206091106</v>
      </c>
      <c r="AF24" s="6" t="e">
        <f>+#REF!</f>
        <v>#REF!</v>
      </c>
    </row>
    <row r="25" spans="1:32" ht="3.65" customHeight="1">
      <c r="B25" s="181"/>
      <c r="C25" s="197"/>
      <c r="D25" s="197"/>
      <c r="E25" s="197"/>
      <c r="F25" s="197"/>
      <c r="G25" s="197"/>
      <c r="H25" s="197"/>
      <c r="I25" s="197"/>
      <c r="J25" s="197"/>
      <c r="K25" s="197"/>
      <c r="L25" s="197"/>
      <c r="M25" s="197"/>
      <c r="N25" s="197"/>
      <c r="O25" s="201"/>
      <c r="P25" s="211"/>
      <c r="Q25" s="197"/>
      <c r="R25" s="201"/>
      <c r="S25" s="197"/>
      <c r="T25" s="211"/>
      <c r="U25" s="201"/>
      <c r="V25" s="201">
        <v>0</v>
      </c>
      <c r="W25" s="201"/>
      <c r="X25" s="201"/>
      <c r="Y25" s="201"/>
      <c r="Z25" s="201"/>
      <c r="AA25" s="13"/>
      <c r="AD25" s="6">
        <f>+V26</f>
        <v>349.85051979695271</v>
      </c>
      <c r="AE25" s="6">
        <f>+X26</f>
        <v>346.81011824030338</v>
      </c>
      <c r="AF25" s="6" t="e">
        <f>+#REF!</f>
        <v>#REF!</v>
      </c>
    </row>
    <row r="26" spans="1:32" ht="19.95" customHeight="1">
      <c r="B26" s="175" t="s">
        <v>217</v>
      </c>
      <c r="C26" s="197"/>
      <c r="D26" s="197"/>
      <c r="E26" s="197"/>
      <c r="F26" s="197"/>
      <c r="G26" s="197"/>
      <c r="H26" s="197"/>
      <c r="I26" s="197"/>
      <c r="J26" s="197"/>
      <c r="K26" s="197"/>
      <c r="L26" s="197"/>
      <c r="M26" s="197"/>
      <c r="N26" s="197"/>
      <c r="O26" s="201"/>
      <c r="P26" s="202"/>
      <c r="Q26" s="197" t="s">
        <v>178</v>
      </c>
      <c r="R26" s="204" t="s">
        <v>178</v>
      </c>
      <c r="S26" s="197" t="s">
        <v>178</v>
      </c>
      <c r="T26" s="202"/>
      <c r="U26" s="204"/>
      <c r="V26" s="209">
        <f>+V22+V23+V24</f>
        <v>349.85051979695271</v>
      </c>
      <c r="W26" s="204"/>
      <c r="X26" s="209">
        <f>+X22+X23+X24</f>
        <v>346.81011824030338</v>
      </c>
      <c r="Y26" s="204"/>
      <c r="Z26" s="209">
        <f>+Z22+Z23+Z24</f>
        <v>351.58507650922706</v>
      </c>
      <c r="AA26" s="9"/>
      <c r="AC26" s="5" t="s">
        <v>220</v>
      </c>
      <c r="AD26" s="6">
        <f>+AD23-AD24</f>
        <v>298.35368750969843</v>
      </c>
      <c r="AE26" s="6">
        <f>+AE23-AE24</f>
        <v>304.41021603421228</v>
      </c>
      <c r="AF26" s="6" t="e">
        <f>+AF23-AF24</f>
        <v>#REF!</v>
      </c>
    </row>
    <row r="27" spans="1:32" ht="3.65" customHeight="1">
      <c r="B27" s="7"/>
      <c r="O27" s="13"/>
      <c r="P27" s="18"/>
      <c r="R27" s="13"/>
      <c r="T27" s="18"/>
      <c r="U27" s="13"/>
      <c r="V27" s="13"/>
      <c r="W27" s="13"/>
      <c r="X27" s="13"/>
      <c r="Y27" s="13"/>
      <c r="Z27" s="13"/>
      <c r="AA27" s="13"/>
      <c r="AC27" s="5"/>
      <c r="AD27" s="6"/>
      <c r="AE27" s="6"/>
      <c r="AF27" s="6"/>
    </row>
    <row r="28" spans="1:32" ht="19.95" hidden="1" customHeight="1">
      <c r="B28" s="5" t="s">
        <v>221</v>
      </c>
      <c r="O28" s="6"/>
      <c r="P28" s="16"/>
      <c r="Q28" s="51" t="s">
        <v>178</v>
      </c>
      <c r="R28" s="17" t="s">
        <v>178</v>
      </c>
      <c r="S28" s="51" t="s">
        <v>178</v>
      </c>
      <c r="T28" s="16"/>
      <c r="U28" s="17"/>
      <c r="V28" s="6">
        <f>SUM(C45:F45)</f>
        <v>51.496832287254257</v>
      </c>
      <c r="W28" s="17"/>
      <c r="X28" s="6">
        <f>SUM(G45:J45)</f>
        <v>42.399902206091106</v>
      </c>
      <c r="Y28" s="17"/>
      <c r="Z28" s="6">
        <f>SUM(K45:M45)</f>
        <v>22.584247225357274</v>
      </c>
      <c r="AA28" s="17"/>
      <c r="AC28" s="5"/>
      <c r="AD28" s="6"/>
    </row>
    <row r="29" spans="1:32" ht="3.65" hidden="1" customHeight="1">
      <c r="B29" s="7"/>
      <c r="O29" s="13"/>
      <c r="P29" s="18"/>
      <c r="R29" s="13"/>
      <c r="T29" s="18"/>
      <c r="U29" s="13"/>
      <c r="V29" s="13"/>
      <c r="W29" s="13"/>
      <c r="X29" s="13"/>
      <c r="Y29" s="13"/>
      <c r="Z29" s="13"/>
      <c r="AA29" s="13"/>
    </row>
    <row r="30" spans="1:32" ht="19.95" hidden="1" customHeight="1">
      <c r="B30" s="7" t="s">
        <v>222</v>
      </c>
      <c r="O30" s="13"/>
      <c r="P30" s="14"/>
      <c r="Q30" s="51" t="s">
        <v>178</v>
      </c>
      <c r="R30" s="9"/>
      <c r="S30" s="51" t="s">
        <v>178</v>
      </c>
      <c r="T30" s="14"/>
      <c r="U30" s="9"/>
      <c r="V30" s="13">
        <f>+V26-V28</f>
        <v>298.35368750969843</v>
      </c>
      <c r="W30" s="9"/>
      <c r="X30" s="13">
        <f>+X26-X28</f>
        <v>304.41021603421228</v>
      </c>
      <c r="Y30" s="9"/>
      <c r="Z30" s="13">
        <f>+Z26-Z28</f>
        <v>329.00082928386979</v>
      </c>
      <c r="AA30" s="9"/>
    </row>
    <row r="31" spans="1:32" ht="17.149999999999999" hidden="1">
      <c r="A31" s="55"/>
      <c r="B31" s="55"/>
      <c r="O31" s="55"/>
      <c r="P31" s="55"/>
      <c r="R31" s="55"/>
      <c r="T31" s="55"/>
      <c r="U31" s="55"/>
      <c r="V31" s="55"/>
      <c r="W31" s="55"/>
      <c r="X31" s="55"/>
      <c r="Y31" s="55"/>
      <c r="Z31" s="55"/>
      <c r="AA31" s="55"/>
    </row>
    <row r="32" spans="1:32" ht="15" hidden="1" customHeight="1">
      <c r="A32" s="7" t="s">
        <v>223</v>
      </c>
      <c r="B32" s="7"/>
      <c r="O32" s="9"/>
      <c r="P32" s="9"/>
      <c r="R32" s="9"/>
      <c r="T32" s="9"/>
      <c r="U32" s="9"/>
      <c r="V32" s="9"/>
      <c r="W32" s="9"/>
      <c r="X32" s="9"/>
      <c r="Y32" s="9"/>
      <c r="Z32" s="9"/>
      <c r="AA32" s="9"/>
    </row>
    <row r="33" spans="1:27" ht="15" hidden="1" customHeight="1">
      <c r="A33" s="5" t="s">
        <v>224</v>
      </c>
      <c r="B33" s="7"/>
      <c r="O33" s="9"/>
      <c r="P33" s="9"/>
      <c r="R33" s="9"/>
      <c r="T33" s="9"/>
      <c r="U33" s="9"/>
      <c r="V33" s="9"/>
      <c r="W33" s="9"/>
      <c r="X33" s="9"/>
      <c r="Y33" s="9"/>
      <c r="Z33" s="9"/>
      <c r="AA33" s="9"/>
    </row>
    <row r="34" spans="1:27" hidden="1">
      <c r="A34" s="5" t="s">
        <v>225</v>
      </c>
    </row>
    <row r="35" spans="1:27" hidden="1">
      <c r="A35" s="5" t="s">
        <v>226</v>
      </c>
    </row>
    <row r="36" spans="1:27" hidden="1">
      <c r="A36" s="5"/>
      <c r="B36" s="5"/>
    </row>
    <row r="37" spans="1:27" hidden="1">
      <c r="A37" s="5"/>
      <c r="B37" s="7" t="s">
        <v>227</v>
      </c>
      <c r="O37" s="19"/>
      <c r="P37" s="56"/>
      <c r="R37" s="56"/>
      <c r="T37" s="56"/>
      <c r="U37" s="56"/>
      <c r="V37" s="20">
        <f>+V30/V26</f>
        <v>0.85280332778369983</v>
      </c>
      <c r="W37" s="20" t="s">
        <v>178</v>
      </c>
      <c r="X37" s="20">
        <f>+X30/X26</f>
        <v>0.87774317998210083</v>
      </c>
      <c r="Y37" s="20" t="s">
        <v>178</v>
      </c>
      <c r="Z37" s="20">
        <f>+Z30/Z26</f>
        <v>0.93576448849994187</v>
      </c>
      <c r="AA37" s="20" t="s">
        <v>178</v>
      </c>
    </row>
    <row r="38" spans="1:27" hidden="1">
      <c r="A38" s="5"/>
      <c r="B38" s="5"/>
      <c r="O38" s="21"/>
    </row>
    <row r="39" spans="1:27" hidden="1">
      <c r="O39" s="6"/>
      <c r="X39" s="22"/>
      <c r="Z39" s="22"/>
    </row>
    <row r="40" spans="1:27" hidden="1">
      <c r="C40" s="23">
        <v>-1.9305813014011393</v>
      </c>
      <c r="D40" s="23">
        <v>1.5030321503255824</v>
      </c>
      <c r="E40" s="23">
        <v>0.71093112136120884</v>
      </c>
      <c r="F40" s="23">
        <v>0.42879455221413076</v>
      </c>
      <c r="G40" s="23">
        <v>2.7244076788255827</v>
      </c>
      <c r="H40" s="23">
        <v>-0.32698456250429558</v>
      </c>
      <c r="I40" s="23">
        <v>0.68244159664926862</v>
      </c>
      <c r="J40" s="23">
        <v>-0.66487340676052198</v>
      </c>
      <c r="K40" s="23">
        <v>0.22933615137818342</v>
      </c>
      <c r="L40" s="23">
        <v>-2.1222179993498314</v>
      </c>
      <c r="M40" s="23">
        <v>-2.2841506563680882</v>
      </c>
      <c r="N40" s="23">
        <v>0.90598483537756724</v>
      </c>
      <c r="O40" s="6"/>
      <c r="Q40" s="23"/>
      <c r="S40" s="23"/>
      <c r="V40" s="57"/>
      <c r="X40" s="58"/>
      <c r="Z40" s="58"/>
    </row>
    <row r="41" spans="1:27" hidden="1">
      <c r="C41" s="23">
        <v>33.075134425546111</v>
      </c>
      <c r="D41" s="23">
        <v>25.78333980633619</v>
      </c>
      <c r="E41" s="23">
        <v>23.035848591043788</v>
      </c>
      <c r="F41" s="23">
        <v>18.750220463740575</v>
      </c>
      <c r="G41" s="23">
        <v>33.155658553164777</v>
      </c>
      <c r="H41" s="23">
        <v>18.722475255999989</v>
      </c>
      <c r="I41" s="23">
        <v>31.839768721751724</v>
      </c>
      <c r="J41" s="23">
        <v>15.445830529672506</v>
      </c>
      <c r="K41" s="23">
        <v>15.445830529672506</v>
      </c>
      <c r="L41" s="23">
        <v>15.445830529672506</v>
      </c>
      <c r="M41" s="23">
        <v>15.445830529672506</v>
      </c>
      <c r="N41" s="23">
        <v>15.445830529672506</v>
      </c>
      <c r="O41" s="57"/>
      <c r="Q41" s="23"/>
      <c r="S41" s="23"/>
      <c r="V41" s="57"/>
      <c r="X41" s="57"/>
      <c r="Z41" s="57"/>
    </row>
    <row r="42" spans="1:27" hidden="1">
      <c r="C42" s="24"/>
      <c r="D42" s="24"/>
      <c r="E42" s="24"/>
      <c r="F42" s="24"/>
      <c r="G42" s="24"/>
      <c r="H42" s="24"/>
      <c r="I42" s="24"/>
      <c r="J42" s="24"/>
      <c r="K42" s="24"/>
      <c r="L42" s="24"/>
      <c r="M42" s="24"/>
      <c r="N42" s="24"/>
      <c r="Q42" s="24"/>
      <c r="S42" s="24"/>
    </row>
    <row r="43" spans="1:27" hidden="1">
      <c r="C43" s="24">
        <f t="shared" ref="C43:J43" si="9">SUM(C22:C41)</f>
        <v>95.094323657484921</v>
      </c>
      <c r="D43" s="24">
        <f t="shared" si="9"/>
        <v>90.835111744407001</v>
      </c>
      <c r="E43" s="24">
        <f t="shared" si="9"/>
        <v>80.012744630876853</v>
      </c>
      <c r="F43" s="24">
        <f t="shared" si="9"/>
        <v>83.908339764183921</v>
      </c>
      <c r="G43" s="24">
        <f t="shared" si="9"/>
        <v>98.590168860962535</v>
      </c>
      <c r="H43" s="24">
        <f t="shared" si="9"/>
        <v>82.683967240010162</v>
      </c>
      <c r="I43" s="24">
        <f t="shared" si="9"/>
        <v>88.041528448342277</v>
      </c>
      <c r="J43" s="24">
        <f t="shared" si="9"/>
        <v>77.494453690988422</v>
      </c>
      <c r="K43" s="24">
        <f>SUM(K22:K41)</f>
        <v>85.241024009807816</v>
      </c>
      <c r="L43" s="24">
        <f>SUM(L22:L41)</f>
        <v>83.417993508024082</v>
      </c>
      <c r="M43" s="24">
        <f>SUM(M22:M41)</f>
        <v>82.059354233951964</v>
      </c>
      <c r="N43" s="24">
        <f>SUM(N22:N41)</f>
        <v>91.63867030394249</v>
      </c>
      <c r="Q43" s="24"/>
      <c r="S43" s="24"/>
    </row>
    <row r="44" spans="1:27" hidden="1">
      <c r="C44" s="24"/>
      <c r="D44" s="24"/>
      <c r="E44" s="24"/>
      <c r="F44" s="24"/>
      <c r="G44" s="24"/>
      <c r="H44" s="24"/>
      <c r="I44" s="24"/>
      <c r="J44" s="24"/>
      <c r="K44" s="24"/>
      <c r="L44" s="24"/>
      <c r="M44" s="24"/>
      <c r="N44" s="24"/>
      <c r="Q44" s="24"/>
      <c r="S44" s="24"/>
    </row>
    <row r="45" spans="1:27" hidden="1">
      <c r="C45" s="23">
        <v>13.153890204768832</v>
      </c>
      <c r="D45" s="23">
        <v>14.941562086658934</v>
      </c>
      <c r="E45" s="23">
        <v>8.0307831885985141</v>
      </c>
      <c r="F45" s="23">
        <v>15.370596807227974</v>
      </c>
      <c r="G45" s="23">
        <v>11.064301</v>
      </c>
      <c r="H45" s="23">
        <v>12.242974</v>
      </c>
      <c r="I45" s="23">
        <v>7.7396979999999997</v>
      </c>
      <c r="J45" s="23">
        <v>11.352929206091106</v>
      </c>
      <c r="K45" s="23">
        <v>8.6439102293700003</v>
      </c>
      <c r="L45" s="23">
        <v>7.4096060959872734</v>
      </c>
      <c r="M45" s="23">
        <v>6.5307309</v>
      </c>
      <c r="N45" s="23" t="e">
        <v>#REF!</v>
      </c>
      <c r="Q45" s="23"/>
      <c r="S45" s="23"/>
    </row>
    <row r="46" spans="1:27" hidden="1">
      <c r="C46" s="24"/>
      <c r="D46" s="24"/>
      <c r="E46" s="24"/>
      <c r="F46" s="24"/>
      <c r="G46" s="24"/>
      <c r="H46" s="24"/>
      <c r="I46" s="24"/>
      <c r="J46" s="24"/>
      <c r="K46" s="24"/>
      <c r="L46" s="24"/>
      <c r="M46" s="24"/>
      <c r="N46" s="24"/>
      <c r="Q46" s="24"/>
      <c r="S46" s="24"/>
    </row>
    <row r="47" spans="1:27" hidden="1">
      <c r="C47" s="24">
        <f>+C43-C45</f>
        <v>81.940433452716093</v>
      </c>
      <c r="D47" s="24">
        <f t="shared" ref="D47:I47" si="10">+D43-D45</f>
        <v>75.893549657748068</v>
      </c>
      <c r="E47" s="24">
        <f t="shared" si="10"/>
        <v>71.981961442278333</v>
      </c>
      <c r="F47" s="24">
        <f t="shared" si="10"/>
        <v>68.537742956955952</v>
      </c>
      <c r="G47" s="24">
        <f t="shared" si="10"/>
        <v>87.525867860962535</v>
      </c>
      <c r="H47" s="24">
        <f t="shared" si="10"/>
        <v>70.440993240010158</v>
      </c>
      <c r="I47" s="24">
        <f t="shared" si="10"/>
        <v>80.301830448342272</v>
      </c>
      <c r="J47" s="24">
        <f>+J43-J45</f>
        <v>66.141524484897317</v>
      </c>
      <c r="K47" s="24">
        <f>+K43-K45</f>
        <v>76.597113780437809</v>
      </c>
      <c r="L47" s="24">
        <f>+L43-L45</f>
        <v>76.008387412036811</v>
      </c>
      <c r="M47" s="24">
        <f>+M43-M45</f>
        <v>75.52862333395197</v>
      </c>
      <c r="N47" s="24" t="e">
        <f>+N43-N45</f>
        <v>#REF!</v>
      </c>
      <c r="Q47" s="24"/>
      <c r="S47" s="24"/>
    </row>
    <row r="48" spans="1:27" ht="17.149999999999999" hidden="1">
      <c r="C48" s="59"/>
      <c r="D48" s="59"/>
      <c r="E48" s="59"/>
      <c r="F48" s="59"/>
      <c r="G48" s="59"/>
      <c r="H48" s="59"/>
      <c r="I48" s="59"/>
      <c r="J48" s="59"/>
      <c r="K48" s="59"/>
      <c r="L48" s="59"/>
      <c r="M48" s="59"/>
      <c r="N48" s="59"/>
      <c r="Q48" s="59"/>
      <c r="S48" s="59"/>
    </row>
    <row r="49" spans="3:19" hidden="1">
      <c r="C49" s="25"/>
      <c r="D49" s="25"/>
      <c r="E49" s="25"/>
      <c r="F49" s="25"/>
      <c r="G49" s="25"/>
      <c r="H49" s="25"/>
      <c r="I49" s="25"/>
      <c r="J49" s="25"/>
      <c r="K49" s="25"/>
      <c r="L49" s="25"/>
      <c r="M49" s="25"/>
      <c r="N49" s="25"/>
      <c r="Q49" s="25"/>
      <c r="S49" s="25"/>
    </row>
    <row r="50" spans="3:19" hidden="1">
      <c r="C50" s="25"/>
      <c r="D50" s="25"/>
      <c r="E50" s="25"/>
      <c r="F50" s="25"/>
      <c r="G50" s="25"/>
      <c r="H50" s="25"/>
      <c r="I50" s="25"/>
      <c r="J50" s="25"/>
      <c r="K50" s="25"/>
      <c r="L50" s="25"/>
      <c r="M50" s="25"/>
      <c r="N50" s="25"/>
      <c r="Q50" s="25"/>
      <c r="S50" s="25"/>
    </row>
    <row r="51" spans="3:19" ht="4.95" hidden="1" customHeight="1">
      <c r="C51" s="60"/>
      <c r="D51" s="60"/>
      <c r="E51" s="60"/>
      <c r="F51" s="60"/>
      <c r="G51" s="60"/>
      <c r="H51" s="60"/>
      <c r="I51" s="60"/>
      <c r="J51" s="60"/>
      <c r="K51" s="60"/>
      <c r="L51" s="60"/>
      <c r="M51" s="60"/>
      <c r="N51" s="60"/>
      <c r="Q51" s="60"/>
      <c r="S51" s="60"/>
    </row>
    <row r="52" spans="3:19" hidden="1">
      <c r="C52" s="60"/>
      <c r="D52" s="60"/>
      <c r="E52" s="60"/>
      <c r="F52" s="60"/>
      <c r="G52" s="60"/>
      <c r="H52" s="60"/>
      <c r="I52" s="60"/>
      <c r="J52" s="60"/>
      <c r="K52" s="60"/>
      <c r="L52" s="60"/>
      <c r="M52" s="60"/>
      <c r="N52" s="60"/>
      <c r="Q52" s="60"/>
      <c r="S52" s="60"/>
    </row>
    <row r="53" spans="3:19" hidden="1">
      <c r="C53" s="60"/>
      <c r="D53" s="60"/>
      <c r="E53" s="60"/>
      <c r="F53" s="60"/>
      <c r="G53" s="60"/>
      <c r="H53" s="60"/>
      <c r="I53" s="60"/>
      <c r="J53" s="60"/>
      <c r="K53" s="60"/>
      <c r="L53" s="60"/>
      <c r="M53" s="60"/>
      <c r="N53" s="60"/>
      <c r="Q53" s="60"/>
      <c r="S53" s="60"/>
    </row>
    <row r="54" spans="3:19" hidden="1">
      <c r="C54" s="26">
        <f>+C47/C43</f>
        <v>0.86167533771892513</v>
      </c>
      <c r="D54" s="26">
        <f t="shared" ref="D54:J54" si="11">+D47/D43</f>
        <v>0.83550895903886058</v>
      </c>
      <c r="E54" s="26">
        <f t="shared" si="11"/>
        <v>0.89963119968391325</v>
      </c>
      <c r="F54" s="26">
        <f t="shared" si="11"/>
        <v>0.81681681641627624</v>
      </c>
      <c r="G54" s="26">
        <f t="shared" si="11"/>
        <v>0.8877748042443917</v>
      </c>
      <c r="H54" s="26">
        <f t="shared" si="11"/>
        <v>0.85193049621746109</v>
      </c>
      <c r="I54" s="26">
        <f t="shared" si="11"/>
        <v>0.9120903721640724</v>
      </c>
      <c r="J54" s="26">
        <f t="shared" si="11"/>
        <v>0.85350010658361086</v>
      </c>
      <c r="K54" s="26">
        <f>+K47/K43</f>
        <v>0.89859448159168709</v>
      </c>
      <c r="L54" s="26">
        <f>+L47/L43</f>
        <v>0.91117496616273164</v>
      </c>
      <c r="M54" s="26">
        <f>+M47/M43</f>
        <v>0.92041454675135725</v>
      </c>
      <c r="N54" s="26" t="e">
        <f>+N47/N43</f>
        <v>#REF!</v>
      </c>
      <c r="Q54" s="26"/>
      <c r="S54" s="26"/>
    </row>
    <row r="55" spans="3:19" hidden="1">
      <c r="C55" s="27"/>
      <c r="D55" s="27"/>
      <c r="E55" s="27"/>
      <c r="F55" s="27"/>
      <c r="G55" s="27"/>
      <c r="H55" s="27"/>
      <c r="I55" s="27"/>
      <c r="J55" s="27"/>
      <c r="K55" s="27"/>
      <c r="L55" s="27"/>
      <c r="M55" s="27"/>
      <c r="N55" s="27"/>
      <c r="Q55" s="27"/>
      <c r="S55" s="27"/>
    </row>
    <row r="56" spans="3:19" hidden="1">
      <c r="C56" s="60"/>
      <c r="D56" s="60"/>
      <c r="E56" s="60"/>
      <c r="F56" s="60"/>
      <c r="G56" s="60"/>
      <c r="H56" s="60"/>
      <c r="I56" s="60"/>
      <c r="J56" s="23" t="e">
        <v>#REF!</v>
      </c>
      <c r="K56" s="23">
        <v>63.861570893474763</v>
      </c>
      <c r="L56" s="23">
        <v>0</v>
      </c>
      <c r="M56" s="23">
        <v>0</v>
      </c>
      <c r="N56" s="23">
        <v>0</v>
      </c>
      <c r="Q56" s="23"/>
      <c r="S56" s="23"/>
    </row>
    <row r="57" spans="3:19" hidden="1">
      <c r="C57" s="60"/>
      <c r="D57" s="60"/>
      <c r="E57" s="60"/>
      <c r="F57" s="60"/>
      <c r="G57" s="60"/>
      <c r="H57" s="60"/>
      <c r="I57" s="61"/>
      <c r="J57" s="23" t="e">
        <f>+J56-I41-H41-G41</f>
        <v>#REF!</v>
      </c>
      <c r="K57" s="23">
        <f>+K56-J41-I41-H41</f>
        <v>-2.1465036139494558</v>
      </c>
      <c r="L57" s="23">
        <f>+L56-K41-J41-I41</f>
        <v>-62.731429781096736</v>
      </c>
      <c r="M57" s="23">
        <f>+M56-L41-K41-J41</f>
        <v>-46.337491589017517</v>
      </c>
      <c r="N57" s="23">
        <f>+N56-M41-L41-K41</f>
        <v>-46.337491589017517</v>
      </c>
      <c r="Q57" s="23"/>
      <c r="S57" s="23"/>
    </row>
    <row r="58" spans="3:19" hidden="1">
      <c r="C58" s="60"/>
      <c r="D58" s="60"/>
      <c r="E58" s="60"/>
      <c r="F58" s="60"/>
      <c r="G58" s="60"/>
      <c r="H58" s="60"/>
      <c r="I58" s="61"/>
      <c r="J58" s="61"/>
      <c r="K58" s="61"/>
      <c r="L58" s="61"/>
      <c r="M58" s="61"/>
      <c r="N58" s="61"/>
      <c r="Q58" s="61"/>
      <c r="S58" s="61"/>
    </row>
    <row r="59" spans="3:19" hidden="1">
      <c r="C59" s="60"/>
      <c r="D59" s="60"/>
      <c r="E59" s="60"/>
      <c r="F59" s="60"/>
      <c r="G59" s="60"/>
      <c r="H59" s="60"/>
      <c r="I59" s="60"/>
      <c r="J59" s="60"/>
      <c r="K59" s="60"/>
      <c r="L59" s="60"/>
      <c r="M59" s="60"/>
      <c r="N59" s="60"/>
      <c r="Q59" s="60"/>
      <c r="S59" s="60"/>
    </row>
    <row r="60" spans="3:19" hidden="1"/>
    <row r="61" spans="3:19" hidden="1"/>
    <row r="62" spans="3:19" hidden="1"/>
    <row r="63" spans="3:19" hidden="1"/>
    <row r="64" spans="3:19" hidden="1"/>
    <row r="65" hidden="1"/>
    <row r="66" hidden="1"/>
    <row r="67" hidden="1"/>
    <row r="68" hidden="1"/>
    <row r="69" hidden="1"/>
    <row r="70" hidden="1"/>
    <row r="71" hidden="1"/>
    <row r="72" hidden="1"/>
    <row r="73" hidden="1"/>
    <row r="74" hidden="1"/>
    <row r="75" hidden="1"/>
    <row r="76" hidden="1"/>
    <row r="77" hidden="1"/>
    <row r="78" hidden="1"/>
    <row r="79" hidden="1"/>
    <row r="80" hidden="1"/>
    <row r="81" spans="2:2" hidden="1"/>
    <row r="85" spans="2:2">
      <c r="B85" s="31" t="s">
        <v>236</v>
      </c>
    </row>
    <row r="86" spans="2:2">
      <c r="B86" s="31" t="s">
        <v>250</v>
      </c>
    </row>
    <row r="88" spans="2:2" ht="4.95" customHeight="1"/>
    <row r="90" spans="2:2">
      <c r="B90" s="31" t="s">
        <v>231</v>
      </c>
    </row>
  </sheetData>
  <hyperlinks>
    <hyperlink ref="AL3" location="Contents!A1" display="Back"/>
  </hyperlinks>
  <pageMargins left="0.25" right="0.25" top="0.75" bottom="0.75" header="0.3" footer="0.3"/>
  <pageSetup scale="75" orientation="landscape" horizontalDpi="1200" verticalDpi="1200" r:id="rId1"/>
  <headerFooter>
    <oddFooter>&amp;C&amp;P</oddFooter>
  </headerFooter>
  <ignoredErrors>
    <ignoredError sqref="X10:X26 X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5"/>
  <sheetViews>
    <sheetView showGridLines="0" workbookViewId="0">
      <selection activeCell="E11" sqref="E11"/>
    </sheetView>
  </sheetViews>
  <sheetFormatPr defaultColWidth="8.84375" defaultRowHeight="14.6"/>
  <cols>
    <col min="1" max="1" width="8.84375" style="31"/>
    <col min="2" max="2" width="2.3046875" style="31" customWidth="1"/>
    <col min="3" max="3" width="14.765625" style="31" customWidth="1"/>
    <col min="4" max="4" width="16.23046875" style="31" customWidth="1"/>
    <col min="5" max="5" width="18.69140625" style="31" customWidth="1"/>
    <col min="6" max="6" width="28.07421875" style="31" customWidth="1"/>
    <col min="7" max="16384" width="8.84375" style="31"/>
  </cols>
  <sheetData>
    <row r="3" spans="2:8" ht="21">
      <c r="B3" s="35" t="s">
        <v>263</v>
      </c>
      <c r="C3" s="36"/>
      <c r="D3" s="36"/>
      <c r="E3" s="36"/>
      <c r="F3" s="36"/>
      <c r="H3" s="37" t="s">
        <v>229</v>
      </c>
    </row>
    <row r="6" spans="2:8" ht="36.450000000000003" thickBot="1">
      <c r="C6" s="43" t="s">
        <v>157</v>
      </c>
      <c r="D6" s="44" t="s">
        <v>268</v>
      </c>
      <c r="E6" s="45" t="s">
        <v>269</v>
      </c>
      <c r="F6" s="45" t="s">
        <v>270</v>
      </c>
    </row>
    <row r="7" spans="2:8" ht="18">
      <c r="D7" s="30"/>
      <c r="E7" s="46"/>
      <c r="F7" s="46"/>
    </row>
    <row r="8" spans="2:8" ht="18">
      <c r="D8" s="30"/>
      <c r="E8" s="46"/>
      <c r="F8" s="46"/>
    </row>
    <row r="9" spans="2:8" ht="18">
      <c r="C9" s="30" t="s">
        <v>264</v>
      </c>
      <c r="D9" s="47">
        <v>7</v>
      </c>
      <c r="E9" s="48">
        <v>28.5</v>
      </c>
      <c r="F9" s="48">
        <v>44.2</v>
      </c>
    </row>
    <row r="10" spans="2:8" ht="18">
      <c r="C10" s="30"/>
      <c r="D10" s="49"/>
      <c r="E10" s="50"/>
      <c r="F10" s="50"/>
    </row>
    <row r="11" spans="2:8" ht="18">
      <c r="C11" s="30" t="s">
        <v>265</v>
      </c>
      <c r="D11" s="49">
        <v>7.9</v>
      </c>
      <c r="E11" s="50">
        <v>31.2</v>
      </c>
      <c r="F11" s="50">
        <v>11.1</v>
      </c>
    </row>
    <row r="12" spans="2:8" ht="18">
      <c r="C12" s="30"/>
      <c r="D12" s="49"/>
      <c r="E12" s="50"/>
      <c r="F12" s="50"/>
    </row>
    <row r="13" spans="2:8" ht="18">
      <c r="C13" s="30" t="s">
        <v>266</v>
      </c>
      <c r="D13" s="49">
        <v>0.8</v>
      </c>
      <c r="E13" s="50">
        <v>4.3</v>
      </c>
      <c r="F13" s="50">
        <v>8.5</v>
      </c>
    </row>
    <row r="14" spans="2:8" ht="18">
      <c r="C14" s="30"/>
      <c r="D14" s="49"/>
      <c r="E14" s="50"/>
      <c r="F14" s="50"/>
    </row>
    <row r="15" spans="2:8" ht="18">
      <c r="C15" s="30" t="s">
        <v>267</v>
      </c>
      <c r="D15" s="47">
        <v>15.7</v>
      </c>
      <c r="E15" s="48">
        <v>64</v>
      </c>
      <c r="F15" s="48">
        <v>63.9</v>
      </c>
    </row>
  </sheetData>
  <hyperlinks>
    <hyperlink ref="H3" location="Contents!A1" display="Back"/>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Contents</vt:lpstr>
      <vt:lpstr>Disclaimer</vt:lpstr>
      <vt:lpstr>Balance Sheet</vt:lpstr>
      <vt:lpstr>Income Statement</vt:lpstr>
      <vt:lpstr>Cash Flows</vt:lpstr>
      <vt:lpstr>BasisProForma</vt:lpstr>
      <vt:lpstr>PF Income Statement</vt:lpstr>
      <vt:lpstr>PF EBITDA Reconciliation</vt:lpstr>
      <vt:lpstr>Savings</vt:lpstr>
      <vt:lpstr>EquitySecurities</vt:lpstr>
      <vt:lpstr>OutstandingDebtTax</vt:lpstr>
      <vt:lpstr>'Cash Flows'!Print_Area</vt:lpstr>
      <vt:lpstr>'Income Statement'!Print_Area</vt:lpstr>
      <vt:lpstr>'Balance Sheet'!Print_Titles</vt:lpstr>
      <vt:lpstr>'Cash Flows'!Print_Titles</vt:lpstr>
      <vt:lpstr>'Income Statement'!Print_Titles</vt:lpstr>
    </vt:vector>
  </TitlesOfParts>
  <Company>Genpact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dc:creator>
  <cp:lastModifiedBy>Jim Mathias</cp:lastModifiedBy>
  <cp:lastPrinted>2017-07-28T19:33:15Z</cp:lastPrinted>
  <dcterms:created xsi:type="dcterms:W3CDTF">2010-03-25T07:06:02Z</dcterms:created>
  <dcterms:modified xsi:type="dcterms:W3CDTF">2019-03-18T20:54:52Z</dcterms:modified>
</cp:coreProperties>
</file>