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120" windowWidth="23220" windowHeight="11280" tabRatio="937" firstSheet="4" activeTab="12"/>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6. PF Income Statement" sheetId="5" r:id="rId7"/>
    <sheet name="7. Customer Scorecard" sheetId="14" r:id="rId8"/>
    <sheet name="8. Revenue per FTE" sheetId="15" r:id="rId9"/>
    <sheet name="9. PF EBITDA Reconciliation" sheetId="18" r:id="rId10"/>
    <sheet name="10. Savings" sheetId="8" r:id="rId11"/>
    <sheet name="11. EquitySecurities" sheetId="9" r:id="rId12"/>
    <sheet name="12. OutstandingDebtTax" sheetId="10" r:id="rId13"/>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10">'10. Savings'!$B$3:$J$34</definedName>
    <definedName name="_xlnm.Print_Area" localSheetId="11">'11. EquitySecurities'!$B$1:$C$26</definedName>
    <definedName name="_xlnm.Print_Area" localSheetId="12">'12. OutstandingDebtTax'!$B$3:$B$18</definedName>
    <definedName name="_xlnm.Print_Area" localSheetId="2">'2. Balance Sheet'!$A$1:$BC$59</definedName>
    <definedName name="_xlnm.Print_Area" localSheetId="3">'3. Income Statement'!$A$1:$CF$28</definedName>
    <definedName name="_xlnm.Print_Area" localSheetId="4">'4. Cash Flows'!$A$1:$AW$79</definedName>
    <definedName name="_xlnm.Print_Area" localSheetId="5">'5. BasisProForma'!$A$1:$C$7</definedName>
    <definedName name="_xlnm.Print_Area" localSheetId="6">'6. PF Income Statement'!$A$1:$AU$40</definedName>
    <definedName name="_xlnm.Print_Area" localSheetId="7">'7. Customer Scorecard'!$B$1:$G$17</definedName>
    <definedName name="_xlnm.Print_Area" localSheetId="8">'8. Revenue per FTE'!$A$1:$H$10</definedName>
    <definedName name="_xlnm.Print_Area" localSheetId="9">'9. PF EBITDA Reconciliation'!$A$1:$AQ$49</definedName>
    <definedName name="_xlnm.Print_Area" localSheetId="0">Contents!$A$1:$D$25</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68" i="22" l="1"/>
  <c r="AZ65" i="22"/>
  <c r="AZ63" i="22"/>
  <c r="AZ46" i="22"/>
  <c r="AZ41" i="22"/>
  <c r="AZ31" i="22"/>
  <c r="AX63" i="22" l="1"/>
  <c r="AX41" i="22"/>
  <c r="AX31" i="22"/>
  <c r="AX65" i="22" s="1"/>
  <c r="AX68" i="22" s="1"/>
  <c r="G7" i="15" l="1"/>
  <c r="F11" i="14" l="1"/>
  <c r="AP28" i="21" l="1"/>
  <c r="AS28" i="21"/>
  <c r="AV28" i="21"/>
  <c r="AY28" i="21"/>
  <c r="BB28" i="21"/>
  <c r="BE28" i="21"/>
  <c r="BH28" i="21"/>
  <c r="BK28" i="21"/>
  <c r="BN28" i="21"/>
  <c r="BQ28" i="21"/>
  <c r="BT28" i="21"/>
  <c r="BW28" i="21"/>
  <c r="BY28" i="21"/>
  <c r="CA28" i="21"/>
  <c r="CC28" i="21"/>
  <c r="AV63" i="22" l="1"/>
  <c r="AV41" i="22"/>
  <c r="AV31" i="22"/>
  <c r="AV65" i="22" l="1"/>
  <c r="AV68" i="22" s="1"/>
  <c r="AP63" i="22"/>
  <c r="AN63" i="22"/>
  <c r="AL63" i="22"/>
  <c r="AJ63" i="22"/>
  <c r="AH63" i="22"/>
  <c r="AF63" i="22"/>
  <c r="AD63" i="22"/>
  <c r="AB63" i="22"/>
  <c r="Z63" i="22"/>
  <c r="X63" i="22"/>
  <c r="V63" i="22"/>
  <c r="S63" i="22"/>
  <c r="Q63" i="22"/>
  <c r="O63" i="22"/>
  <c r="G63" i="22"/>
  <c r="E63" i="22"/>
  <c r="C63" i="22"/>
  <c r="M60" i="22"/>
  <c r="AP41" i="22"/>
  <c r="AN41" i="22"/>
  <c r="AL41" i="22"/>
  <c r="AJ41" i="22"/>
  <c r="AH41" i="22"/>
  <c r="AF41" i="22"/>
  <c r="AD41" i="22"/>
  <c r="AB41" i="22"/>
  <c r="Z41" i="22"/>
  <c r="X41" i="22"/>
  <c r="V41" i="22"/>
  <c r="S41" i="22"/>
  <c r="Q41" i="22"/>
  <c r="O41" i="22"/>
  <c r="G41" i="22"/>
  <c r="E41" i="22"/>
  <c r="C41" i="22"/>
  <c r="AP31" i="22"/>
  <c r="AN31" i="22"/>
  <c r="AL31" i="22"/>
  <c r="AJ31" i="22"/>
  <c r="AH31" i="22"/>
  <c r="AF31" i="22"/>
  <c r="AD31" i="22"/>
  <c r="AB31" i="22"/>
  <c r="Z31" i="22"/>
  <c r="X31" i="22"/>
  <c r="V31" i="22"/>
  <c r="S31" i="22"/>
  <c r="Q31" i="22"/>
  <c r="O31" i="22"/>
  <c r="G31" i="22"/>
  <c r="E31" i="22"/>
  <c r="C31" i="22"/>
  <c r="AP15" i="21"/>
  <c r="AP21" i="21" s="1"/>
  <c r="AP23" i="21" s="1"/>
  <c r="AP26" i="21" s="1"/>
  <c r="AM15" i="21"/>
  <c r="AM21" i="21" s="1"/>
  <c r="AM23" i="21" s="1"/>
  <c r="AM26" i="21" s="1"/>
  <c r="Z57" i="20"/>
  <c r="X57" i="20"/>
  <c r="Z53" i="20"/>
  <c r="X53" i="20"/>
  <c r="Z50" i="20"/>
  <c r="X50" i="20"/>
  <c r="Z37" i="20"/>
  <c r="Z45" i="20" s="1"/>
  <c r="X37" i="20"/>
  <c r="X45" i="20" s="1"/>
  <c r="Z21" i="20"/>
  <c r="X21" i="20"/>
  <c r="Z15" i="20"/>
  <c r="X15" i="20"/>
  <c r="Z65" i="22" l="1"/>
  <c r="Z68" i="22" s="1"/>
  <c r="AP65" i="22"/>
  <c r="AP68" i="22" s="1"/>
  <c r="AH65" i="22"/>
  <c r="AH68" i="22" s="1"/>
  <c r="X22" i="20"/>
  <c r="Z22" i="20"/>
  <c r="AB65" i="22"/>
  <c r="AB68" i="22" s="1"/>
  <c r="X58" i="20"/>
  <c r="X59" i="20" s="1"/>
  <c r="V65" i="22"/>
  <c r="V68" i="22" s="1"/>
  <c r="AD65" i="22"/>
  <c r="AD68" i="22" s="1"/>
  <c r="AL65" i="22"/>
  <c r="AL68" i="22" s="1"/>
  <c r="AJ65" i="22"/>
  <c r="AJ68" i="22" s="1"/>
  <c r="Z58" i="20"/>
  <c r="Z59" i="20" s="1"/>
  <c r="X65" i="22"/>
  <c r="X68" i="22" s="1"/>
  <c r="AF65" i="22"/>
  <c r="AF68" i="22" s="1"/>
  <c r="AN65" i="22"/>
  <c r="AN68" i="22" s="1"/>
  <c r="F7" i="15"/>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<sst xmlns="http://schemas.openxmlformats.org/spreadsheetml/2006/main" count="858" uniqueCount="353">
  <si>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</si>
  <si>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</si>
  <si>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</si>
  <si>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</si>
  <si>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</si>
  <si>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</si>
  <si>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</si>
  <si>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</si>
  <si>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</si>
  <si>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</si>
  <si>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</si>
  <si>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</si>
  <si>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</si>
  <si>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</si>
  <si>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</si>
  <si>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</si>
  <si>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</si>
  <si>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</si>
  <si>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</si>
  <si>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</si>
  <si>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</si>
  <si>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</si>
  <si>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</si>
  <si>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</si>
  <si>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</si>
  <si>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</si>
  <si>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</si>
  <si>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</si>
  <si>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</si>
  <si>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</si>
  <si>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</si>
  <si>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</si>
  <si>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</si>
  <si>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</si>
  <si>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</si>
  <si>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</si>
  <si>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</si>
  <si>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</si>
  <si>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</si>
  <si>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</si>
  <si>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</si>
  <si>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</si>
  <si>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</si>
  <si>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</si>
  <si>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</si>
  <si>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</si>
  <si>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</si>
  <si>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</si>
  <si>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</si>
  <si>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</si>
  <si>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</si>
  <si>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</si>
  <si>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</si>
  <si>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</si>
  <si>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</si>
  <si>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</si>
  <si>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</si>
  <si>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</si>
  <si>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</si>
  <si>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</si>
  <si>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</si>
  <si>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</si>
  <si>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</si>
  <si>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</si>
  <si>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</si>
  <si>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</si>
  <si>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</si>
  <si>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</si>
  <si>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</si>
  <si>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</si>
  <si>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</si>
  <si>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</si>
  <si>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</si>
  <si>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</si>
  <si>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</si>
  <si>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</si>
  <si>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</si>
  <si>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</si>
  <si>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</si>
  <si>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</si>
  <si>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</si>
  <si>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</si>
  <si>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</si>
  <si>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</si>
  <si>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</si>
  <si>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</si>
  <si>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</si>
  <si>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</si>
  <si>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</si>
  <si>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</si>
  <si>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</si>
  <si>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</si>
  <si>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</si>
  <si>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Contribution from shareholders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</si>
  <si>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</si>
  <si>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</si>
  <si>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</si>
  <si>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</si>
  <si>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</si>
  <si>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</si>
  <si>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</si>
  <si>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</si>
  <si>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</si>
  <si>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</si>
  <si>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</si>
  <si>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</si>
  <si>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</si>
  <si>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on sale of property, plant, and equipment</t>
  </si>
  <si>
    <t xml:space="preserve">  Proceeds from issuance of common and preferred stock</t>
  </si>
  <si>
    <t xml:space="preserve">  Cash received from Quinpario</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</si>
  <si>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</si>
  <si>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</si>
  <si>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</si>
  <si>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</si>
  <si>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</si>
  <si>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</si>
  <si>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</si>
  <si>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</si>
  <si>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</si>
  <si>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</si>
  <si>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</si>
  <si>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</si>
  <si>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</si>
  <si>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</si>
  <si>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</si>
  <si>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</si>
  <si>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</si>
  <si>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</si>
  <si>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</si>
  <si>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</si>
  <si>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</si>
  <si>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</si>
  <si>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</si>
  <si>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</si>
  <si>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</si>
  <si>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</si>
  <si>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</si>
  <si>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</si>
  <si>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</si>
  <si>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</si>
  <si>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</si>
  <si>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</si>
  <si>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</si>
  <si>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</si>
  <si>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</si>
  <si>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</si>
  <si>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</si>
  <si>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</si>
  <si>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</si>
  <si>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</si>
  <si>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</si>
  <si>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</si>
  <si>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</si>
  <si>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</si>
  <si>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</si>
  <si>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</si>
  <si>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</si>
  <si>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</si>
  <si>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</si>
  <si>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</si>
  <si>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</si>
  <si>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</si>
  <si>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</si>
  <si>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</si>
  <si>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</si>
  <si>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</si>
  <si>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</si>
  <si>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</si>
  <si>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</si>
  <si>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</si>
  <si>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</si>
  <si>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</si>
  <si>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</si>
  <si>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</si>
  <si>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 xml:space="preserve">35.0 million public warrants outstanding (traded over the counter) </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</si>
  <si>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</si>
  <si>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</si>
  <si>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</si>
  <si>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</si>
  <si>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</si>
  <si>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</si>
  <si>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</si>
  <si>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</si>
  <si>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</si>
  <si>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</si>
  <si>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</si>
  <si>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</si>
  <si>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</si>
  <si>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</si>
  <si>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</si>
  <si>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</si>
  <si>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</si>
  <si>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</si>
  <si>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</si>
  <si>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</si>
  <si>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</si>
  <si>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</si>
  <si>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</si>
  <si>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</si>
  <si>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</si>
  <si>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</si>
  <si>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</si>
  <si>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</si>
  <si>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</si>
  <si>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</si>
  <si>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</si>
  <si>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</si>
  <si>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</si>
  <si>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</si>
  <si>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</si>
  <si>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</si>
  <si>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</si>
  <si>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</si>
  <si>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 xml:space="preserve">  Share-based compensation expense</t>
  </si>
  <si>
    <t xml:space="preserve">  Principal payments on finance lease obligations</t>
  </si>
  <si>
    <t>Assets acquired through right-of-use arrangements</t>
  </si>
  <si>
    <t>Leasehold improvements funded by lessor</t>
  </si>
  <si>
    <t xml:space="preserve">  Provision for doubtful accounts</t>
  </si>
  <si>
    <t xml:space="preserve">      Net cash used in investing activities</t>
  </si>
  <si>
    <t xml:space="preserve">      Net cash provided by (used in) financing activities</t>
  </si>
  <si>
    <t>(1) A reconciliation of Adjusted EIBTDA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</si>
  <si>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</si>
  <si>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</si>
  <si>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</si>
  <si>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</si>
  <si>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June 30, 2019</t>
  </si>
  <si>
    <t xml:space="preserve">  Debt modification and extinguishment costs</t>
  </si>
  <si>
    <t>Six months ended June 30, 2019</t>
  </si>
  <si>
    <t>Q2 2019</t>
  </si>
  <si>
    <t>2017 PF</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</si>
  <si>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</si>
  <si>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</si>
  <si>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</si>
  <si>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</si>
  <si>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</si>
  <si>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</si>
  <si>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</si>
  <si>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</si>
  <si>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</si>
  <si>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</si>
  <si>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</si>
  <si>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</si>
  <si>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</si>
  <si>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</si>
  <si>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</si>
  <si>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</si>
  <si>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</si>
  <si>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</si>
  <si>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</si>
  <si>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 xml:space="preserve">  Borrowings from other loans</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</si>
  <si>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</si>
  <si>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</si>
  <si>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</si>
  <si>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</si>
  <si>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</si>
  <si>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</si>
  <si>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</si>
  <si>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</si>
  <si>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</si>
  <si>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</si>
  <si>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</si>
  <si>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</si>
  <si>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</si>
  <si>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</si>
  <si>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</si>
  <si>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</si>
  <si>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</si>
  <si>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</si>
  <si>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</si>
  <si>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</si>
  <si>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</si>
  <si>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</si>
  <si>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</si>
  <si>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</si>
  <si>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</si>
  <si>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</si>
  <si>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</si>
  <si>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</si>
  <si>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Pension liabilities</t>
  </si>
  <si>
    <t>Operating lease liabilities, net of current portion</t>
  </si>
  <si>
    <t xml:space="preserve">  Deferred income tax provision</t>
  </si>
  <si>
    <t xml:space="preserve">  Loss (gain) on sale of assets</t>
  </si>
  <si>
    <t xml:space="preserve">  Cash paid for equity issuance costs</t>
  </si>
  <si>
    <t xml:space="preserve">  Cash paid for withholding taxes on vested RSUs</t>
  </si>
  <si>
    <t xml:space="preserve">  Proceeds from senior secured term loans</t>
  </si>
  <si>
    <t xml:space="preserve">  Cash paid for debt issuance costs</t>
  </si>
  <si>
    <t xml:space="preserve">  Borrowings from senior secured revolving facility</t>
  </si>
  <si>
    <t xml:space="preserve">  Repayments on senior secured revolving facility</t>
  </si>
  <si>
    <t xml:space="preserve">  Principal repayments on senior secured term loans and other loans</t>
  </si>
  <si>
    <t>Other charges</t>
  </si>
  <si>
    <t>Year ended December 31, 2019</t>
  </si>
  <si>
    <t>Restated</t>
  </si>
  <si>
    <t>Dec 31, 2019</t>
  </si>
  <si>
    <t>FY 2019</t>
  </si>
  <si>
    <t xml:space="preserve"> —</t>
  </si>
  <si>
    <t>Additions to outsource contract costs</t>
  </si>
  <si>
    <t xml:space="preserve"> Proceeds from sale of assets</t>
  </si>
  <si>
    <t xml:space="preserve"> Proceeds from issuance of notes</t>
  </si>
  <si>
    <t xml:space="preserve">  </t>
  </si>
  <si>
    <t xml:space="preserve">  Third party debt modification and extinguishment costs </t>
  </si>
  <si>
    <t>Q4 2019</t>
  </si>
  <si>
    <t>As Previously Reported</t>
  </si>
  <si>
    <t>As Restated</t>
  </si>
  <si>
    <t>Selling, general, and administrative expenses (exclusive of depreciation and amortization)</t>
  </si>
  <si>
    <t>As of March 31, 2020</t>
  </si>
  <si>
    <t>Mar 31, 2020</t>
  </si>
  <si>
    <t>Three  months  ended March 31, 2020</t>
  </si>
  <si>
    <t>Q1 2020</t>
  </si>
  <si>
    <t>As of June 30, 2020</t>
  </si>
  <si>
    <t>June 30, 2020</t>
  </si>
  <si>
    <t>Six months ended June 30, 2020</t>
  </si>
  <si>
    <t>Q2 2020</t>
  </si>
  <si>
    <t>Settlement gain on related party payable to Ex-Sigma 2</t>
  </si>
  <si>
    <t>As of September 30, 2020</t>
  </si>
  <si>
    <t>September 30, 2020</t>
  </si>
  <si>
    <t>Nine months ended September 30, 2020</t>
  </si>
  <si>
    <t xml:space="preserve">  Lease terminations</t>
  </si>
  <si>
    <t>Q3 2020</t>
  </si>
  <si>
    <t>Year ended December 31, 2020</t>
  </si>
  <si>
    <t>FY 2020</t>
  </si>
  <si>
    <t xml:space="preserve">  Unrealized foreign currency losses</t>
  </si>
  <si>
    <t xml:space="preserve"> Cash paid for acquisition, net of cash received</t>
  </si>
  <si>
    <t xml:space="preserve"> Cash paid for earnouts</t>
  </si>
  <si>
    <t xml:space="preserve">  Net borrowings under factoring arrangement and Securitization Facilities</t>
  </si>
  <si>
    <t>1. Each warrant entitles its holder to purchase one-sixth of one share of Exela Common Stock at an exercise price of $34.50 per share.</t>
  </si>
  <si>
    <t>3. If the last sale price of Exela Common Stock equals or exceeds $72.00 per share for any 20 trading days within a 30 trading day period Exela may, upon 30 days notice, redeem the outstanding warrants at a price of $0.01 per warrant.</t>
  </si>
  <si>
    <t>(2) Adjusted EBITDA Margin is defined as Adjusted EBITDA divided by Revenue. A reconciliation of Adjusted EBITDA to Net Loss is included on sheet 9.</t>
  </si>
  <si>
    <t xml:space="preserve">1. $350 million Term Loan Facility (issued in July 2017) with incremental tack-on of $30 million (issued in July 2018) and an additional tack-on of $30 million (issued in April 2019) – L+650 bps, July 2023 maturity and $5.1 million per quarter in mandatory amortization. The outstanding principal on the Term Loan as of December 31, 2020 is $365 million. </t>
  </si>
  <si>
    <t>3. $100 million Revolving Credit Facility - L+700 bps, July 2022 maturity, undrawn revolver fees - 50bps. As of December 31, 2020, the revolving credit facility was fully drawn net of $81 million cash drawn and $19 million reserved for letters of credit.</t>
  </si>
  <si>
    <t>Q4 2020</t>
  </si>
  <si>
    <t>Related party receivables and prepaid expenses</t>
  </si>
  <si>
    <t>4. $145 million Securitization Facility ("Securitization Facility") - Libor + 975 bps, December 2025 maturity. As of December 31, 2020, there were borrowings of $91.9 million outstanding under the Securitization Facility.</t>
  </si>
  <si>
    <t>As of March 31, 2021</t>
  </si>
  <si>
    <t>Mar 31, 2021</t>
  </si>
  <si>
    <t>Three  months  ended March 31, 2021</t>
  </si>
  <si>
    <t>35,000,000 warrants to purchase one-sixth of one share outstanding from our 2015 IPO and 9,731,819 warrants to purchase one share from a private placement that was completed in March, 2021</t>
  </si>
  <si>
    <t>IPO Warrants</t>
  </si>
  <si>
    <t xml:space="preserve">9.7 million public warrants outstanding (unregistered and not traded) </t>
  </si>
  <si>
    <t>1. Each warrant entitles its holder to purchase one share of Exela Common Stock at an exercise price of $4.0 per share.</t>
  </si>
  <si>
    <t>2. Warrants are will be exercisable beginning on September 19, 2021 and will expire on September 19, 2026.</t>
  </si>
  <si>
    <t>Private Placement of Unregistered Warrants</t>
  </si>
  <si>
    <t>Q1 2021</t>
  </si>
  <si>
    <t>As of June 30, 2021</t>
  </si>
  <si>
    <t>June 30, 2021</t>
  </si>
  <si>
    <t>Six months ended June 30, 2021</t>
  </si>
  <si>
    <t>70,409,282 shares outstanding as of June 30, 2021 including the outstanding units.</t>
  </si>
  <si>
    <t>2,778,111 shares outstanding as of June 30, 2021; Conversion ratio into common stock is currently 0.4484</t>
  </si>
  <si>
    <t xml:space="preserve">As of June 30, 2021, total shares outstanding were 59,192,012 and an additional 1,245,758 shares of Common stock reserved for issuance for our outstanding preferred shares on an as-converted basis. </t>
  </si>
  <si>
    <t>TTM'Q2-21</t>
  </si>
  <si>
    <t>Q2 2021</t>
  </si>
  <si>
    <t>1. Exela paid $2.0 million of cash taxes for the six months ended June 30, 2021. 
Exela paid $2.7 million of cash taxes for the year ended December 31, 2020 compared to $7.9 million of cash taxes paid in the corresponding period in 2019; and $7.8 million of cash taxes for the full year 2018.</t>
  </si>
  <si>
    <r>
      <t xml:space="preserve">2. As of June 30, 2021, Exela had approximately </t>
    </r>
    <r>
      <rPr>
        <sz val="14"/>
        <color rgb="FFC00000"/>
        <rFont val="Segoe UI"/>
        <family val="2"/>
      </rPr>
      <t>$259</t>
    </r>
    <r>
      <rPr>
        <sz val="14"/>
        <rFont val="Segoe UI"/>
        <family val="2"/>
      </rPr>
      <t xml:space="preserve"> million of federal NOLs available post section 382 limitations to offset the pre-tax income. </t>
    </r>
  </si>
  <si>
    <t>5. $1,477 million of Consolidated Total Debt calculated as Total Consolidated debt less unrestricted cash and cash equivalents as of June 30, 2021. The Total Consolidated Debt is calculated as per the definition of Indebtedness under the credit agreement and accordingly excludes the amount outstanding under the Securitization Facility which falls under obligations under the permitted securitization financings. The Net Total Leverage ratio is calculated as the ratio of Consolidated Total Debt and Further Adjusted EBITDA.</t>
  </si>
</sst>
</file>

<file path=xl/styles.xml><?xml version="1.0" encoding="utf-8"?>
<styleSheet xmlns="http://schemas.openxmlformats.org/spreadsheetml/2006/main" xmlns:mc="http://schemas.openxmlformats.org/markup-compatibility/2006" xmlns:x14ac="http://schemas.microsoft.com/office/spreadsheetml/2009/9/ac" mc:Ignorable="x14ac">
  <numFmts count="7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0.0"/>
    <numFmt numFmtId="226" formatCode="#,##0.00\ ;[Red]\(#,##0.00\)"/>
    <numFmt numFmtId="227" formatCode="_(* #,##0_);_(* \(#,##0\);_(* &quot;-&quot;_);@_)"/>
    <numFmt numFmtId="228" formatCode="_(* #,##0.00000_);_(* \(#,##0.00000\);_(* &quot;-&quot;??_);_(@_)"/>
  </numFmts>
  <fonts count="179">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4"/>
      <color theme="1"/>
      <name val="Arial Narrow"/>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
      <sz val="14"/>
      <color rgb="FFC00000"/>
      <name val="Segoe UI"/>
      <family val="2"/>
    </font>
  </fonts>
  <fills count="5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theme="0"/>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1">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5" fillId="4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6"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7" fontId="166"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7" fontId="167" fillId="0" borderId="0" applyNumberFormat="0" applyFill="0" applyBorder="0" applyAlignment="0" applyProtection="0"/>
    <xf numFmtId="227" fontId="166" fillId="48" borderId="0" applyNumberFormat="0" applyFont="0" applyBorder="0" applyAlignment="0" applyProtection="0"/>
    <xf numFmtId="0" fontId="167" fillId="0" borderId="38" applyFill="0" applyProtection="0">
      <alignment horizontal="right" wrapText="1"/>
    </xf>
    <xf numFmtId="227" fontId="168" fillId="0" borderId="39" applyNumberFormat="0" applyFill="0" applyAlignment="0" applyProtection="0"/>
    <xf numFmtId="0" fontId="169"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2" fillId="49" borderId="0" applyNumberFormat="0" applyBorder="0" applyAlignment="0" applyProtection="0"/>
    <xf numFmtId="0" fontId="41" fillId="5" borderId="0" applyNumberFormat="0" applyBorder="0" applyAlignment="0" applyProtection="0"/>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5" fillId="0" borderId="0"/>
    <xf numFmtId="0" fontId="111" fillId="0" borderId="0"/>
    <xf numFmtId="0" fontId="111" fillId="0" borderId="0"/>
    <xf numFmtId="0" fontId="175"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55">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3" fillId="0" borderId="0" xfId="0" applyFont="1"/>
    <xf numFmtId="0" fontId="134" fillId="0" borderId="0" xfId="0" applyFont="1"/>
    <xf numFmtId="0" fontId="133" fillId="0" borderId="15" xfId="0" applyFont="1" applyBorder="1"/>
    <xf numFmtId="0" fontId="134" fillId="0" borderId="0" xfId="0" applyFont="1" applyAlignment="1">
      <alignment horizontal="center"/>
    </xf>
    <xf numFmtId="0" fontId="137" fillId="40" borderId="0" xfId="0" applyFont="1" applyFill="1"/>
    <xf numFmtId="0" fontId="136" fillId="0" borderId="0" xfId="514" applyFont="1" applyAlignment="1" applyProtection="1"/>
    <xf numFmtId="0" fontId="138" fillId="0" borderId="0" xfId="0" applyFont="1" applyAlignment="1">
      <alignment wrapText="1"/>
    </xf>
    <xf numFmtId="0" fontId="137" fillId="0" borderId="0" xfId="0" applyFont="1" applyAlignment="1">
      <alignment wrapText="1"/>
    </xf>
    <xf numFmtId="0" fontId="138" fillId="40" borderId="0" xfId="0" applyFont="1" applyFill="1"/>
    <xf numFmtId="0" fontId="138" fillId="0" borderId="0" xfId="0" applyFont="1"/>
    <xf numFmtId="0" fontId="137" fillId="0" borderId="0" xfId="0" applyFont="1"/>
    <xf numFmtId="0" fontId="133" fillId="0" borderId="0" xfId="0" applyFont="1" applyAlignment="1">
      <alignment horizontal="center"/>
    </xf>
    <xf numFmtId="0" fontId="139" fillId="0" borderId="0" xfId="2835" applyFont="1"/>
    <xf numFmtId="0" fontId="3" fillId="0" borderId="0" xfId="2834" applyFont="1"/>
    <xf numFmtId="0" fontId="140" fillId="0" borderId="0" xfId="2835" applyFont="1"/>
    <xf numFmtId="9" fontId="3" fillId="0" borderId="0" xfId="2836" applyNumberFormat="1" applyFont="1"/>
    <xf numFmtId="0" fontId="139" fillId="0" borderId="0" xfId="2835" applyFont="1" applyAlignment="1">
      <alignment horizontal="center" vertical="center"/>
    </xf>
    <xf numFmtId="0" fontId="134" fillId="0" borderId="0" xfId="0" applyFont="1" applyAlignment="1">
      <alignment horizontal="right" wrapText="1"/>
    </xf>
    <xf numFmtId="0" fontId="134" fillId="0" borderId="0" xfId="2830" applyFont="1"/>
    <xf numFmtId="0" fontId="142" fillId="0" borderId="0" xfId="0" applyFont="1"/>
    <xf numFmtId="43" fontId="134" fillId="0" borderId="0" xfId="0" applyNumberFormat="1" applyFont="1" applyAlignment="1">
      <alignment horizontal="right" wrapText="1"/>
    </xf>
    <xf numFmtId="41" fontId="134" fillId="0" borderId="0" xfId="0" applyNumberFormat="1" applyFont="1"/>
    <xf numFmtId="0" fontId="144" fillId="0" borderId="0" xfId="0" applyFont="1" applyAlignment="1">
      <alignment vertical="center"/>
    </xf>
    <xf numFmtId="0" fontId="141" fillId="38" borderId="0" xfId="0" applyFont="1" applyFill="1"/>
    <xf numFmtId="0" fontId="134" fillId="36" borderId="8" xfId="0" applyFont="1" applyFill="1" applyBorder="1" applyAlignment="1">
      <alignment horizontal="center" vertical="center" wrapText="1"/>
    </xf>
    <xf numFmtId="0" fontId="141" fillId="0" borderId="0" xfId="0" applyFont="1" applyAlignment="1">
      <alignment horizontal="left" vertical="top" wrapText="1" indent="1"/>
    </xf>
    <xf numFmtId="164" fontId="134" fillId="0" borderId="0" xfId="440" applyNumberFormat="1" applyFont="1" applyAlignment="1">
      <alignment horizontal="right" wrapText="1"/>
    </xf>
    <xf numFmtId="0" fontId="134" fillId="38" borderId="0" xfId="0" applyFont="1" applyFill="1" applyAlignment="1">
      <alignment horizontal="left" vertical="top" wrapText="1" indent="1"/>
    </xf>
    <xf numFmtId="164" fontId="134" fillId="38" borderId="0" xfId="440" applyNumberFormat="1" applyFont="1" applyFill="1" applyAlignment="1">
      <alignment horizontal="right" wrapText="1"/>
    </xf>
    <xf numFmtId="164" fontId="134" fillId="0" borderId="0" xfId="2830" applyNumberFormat="1" applyFont="1"/>
    <xf numFmtId="0" fontId="134" fillId="0" borderId="0" xfId="0" applyFont="1" applyAlignment="1">
      <alignment horizontal="left" vertical="top" wrapText="1" indent="1"/>
    </xf>
    <xf numFmtId="0" fontId="134" fillId="0" borderId="0" xfId="0" applyFont="1" applyAlignment="1">
      <alignment horizontal="right"/>
    </xf>
    <xf numFmtId="0" fontId="141" fillId="38" borderId="0" xfId="0" applyFont="1" applyFill="1" applyAlignment="1">
      <alignment horizontal="left" vertical="top" wrapText="1" indent="1"/>
    </xf>
    <xf numFmtId="164" fontId="134" fillId="38" borderId="9" xfId="440" applyNumberFormat="1" applyFont="1" applyFill="1" applyBorder="1" applyAlignment="1">
      <alignment horizontal="right" wrapText="1"/>
    </xf>
    <xf numFmtId="220" fontId="134" fillId="0" borderId="0" xfId="2830" applyNumberFormat="1" applyFont="1"/>
    <xf numFmtId="219" fontId="134" fillId="0" borderId="0" xfId="2830" applyNumberFormat="1" applyFont="1"/>
    <xf numFmtId="164" fontId="134" fillId="0" borderId="0" xfId="440" applyNumberFormat="1" applyFont="1"/>
    <xf numFmtId="0" fontId="134" fillId="0" borderId="0" xfId="0" applyFont="1" applyAlignment="1">
      <alignment horizontal="left" indent="1"/>
    </xf>
    <xf numFmtId="0" fontId="134" fillId="38" borderId="8" xfId="0" applyFont="1" applyFill="1" applyBorder="1" applyAlignment="1">
      <alignment horizontal="centerContinuous" vertical="center" wrapText="1"/>
    </xf>
    <xf numFmtId="0" fontId="141" fillId="38" borderId="8" xfId="0" applyFont="1" applyFill="1" applyBorder="1" applyAlignment="1">
      <alignment horizontal="centerContinuous" vertical="center" wrapText="1"/>
    </xf>
    <xf numFmtId="0" fontId="143" fillId="0" borderId="0" xfId="0" applyFont="1" applyAlignment="1">
      <alignment vertical="center" wrapText="1"/>
    </xf>
    <xf numFmtId="15" fontId="141" fillId="38" borderId="8" xfId="0" quotePrefix="1" applyNumberFormat="1" applyFont="1" applyFill="1" applyBorder="1" applyAlignment="1">
      <alignment horizontal="centerContinuous" vertical="center" wrapText="1"/>
    </xf>
    <xf numFmtId="0" fontId="134" fillId="0" borderId="0" xfId="0" applyFont="1" applyAlignment="1">
      <alignment vertical="center" wrapText="1"/>
    </xf>
    <xf numFmtId="0" fontId="134" fillId="36" borderId="0" xfId="0" applyFont="1" applyFill="1"/>
    <xf numFmtId="164" fontId="134" fillId="36" borderId="0" xfId="440" applyNumberFormat="1" applyFont="1" applyFill="1" applyAlignment="1">
      <alignment horizontal="right"/>
    </xf>
    <xf numFmtId="0" fontId="134" fillId="0" borderId="0" xfId="0" applyFont="1" applyAlignment="1">
      <alignment vertical="top" wrapText="1"/>
    </xf>
    <xf numFmtId="41" fontId="134" fillId="0" borderId="0" xfId="0" applyNumberFormat="1" applyFont="1" applyAlignment="1">
      <alignment horizontal="right"/>
    </xf>
    <xf numFmtId="0" fontId="134" fillId="37" borderId="0" xfId="0" applyFont="1" applyFill="1" applyAlignment="1">
      <alignment vertical="top" wrapText="1"/>
    </xf>
    <xf numFmtId="164" fontId="134" fillId="36" borderId="0" xfId="440" applyNumberFormat="1" applyFont="1" applyFill="1"/>
    <xf numFmtId="41" fontId="134" fillId="36" borderId="0" xfId="0" applyNumberFormat="1" applyFont="1" applyFill="1" applyAlignment="1">
      <alignment horizontal="right"/>
    </xf>
    <xf numFmtId="41" fontId="134" fillId="36" borderId="0" xfId="0" applyNumberFormat="1" applyFont="1" applyFill="1"/>
    <xf numFmtId="0" fontId="134" fillId="0" borderId="21" xfId="0" applyFont="1" applyBorder="1"/>
    <xf numFmtId="164" fontId="134" fillId="0" borderId="21" xfId="440" applyNumberFormat="1" applyFont="1" applyBorder="1" applyAlignment="1">
      <alignment horizontal="right"/>
    </xf>
    <xf numFmtId="165" fontId="134" fillId="0" borderId="0" xfId="0" applyNumberFormat="1" applyFont="1" applyAlignment="1">
      <alignment horizontal="right"/>
    </xf>
    <xf numFmtId="165" fontId="134" fillId="0" borderId="21" xfId="0" applyNumberFormat="1" applyFont="1" applyBorder="1" applyAlignment="1">
      <alignment horizontal="right"/>
    </xf>
    <xf numFmtId="164" fontId="134" fillId="0" borderId="21" xfId="440" applyNumberFormat="1" applyFont="1" applyBorder="1"/>
    <xf numFmtId="0" fontId="141" fillId="37" borderId="0" xfId="0" applyFont="1" applyFill="1" applyAlignment="1">
      <alignment vertical="top" wrapText="1"/>
    </xf>
    <xf numFmtId="165" fontId="134" fillId="0" borderId="0" xfId="576" applyNumberFormat="1" applyFont="1"/>
    <xf numFmtId="165" fontId="141" fillId="36" borderId="0" xfId="576" applyNumberFormat="1" applyFont="1" applyFill="1"/>
    <xf numFmtId="164" fontId="141" fillId="36" borderId="0" xfId="440" applyNumberFormat="1" applyFont="1" applyFill="1" applyAlignment="1">
      <alignment horizontal="right"/>
    </xf>
    <xf numFmtId="165" fontId="141" fillId="0" borderId="0" xfId="576" applyNumberFormat="1" applyFont="1" applyAlignment="1">
      <alignment horizontal="right"/>
    </xf>
    <xf numFmtId="0" fontId="141" fillId="0" borderId="0" xfId="0" applyFont="1" applyAlignment="1">
      <alignment vertical="top" wrapText="1"/>
    </xf>
    <xf numFmtId="164" fontId="141" fillId="36" borderId="0" xfId="0" applyNumberFormat="1" applyFont="1" applyFill="1" applyAlignment="1">
      <alignment horizontal="right"/>
    </xf>
    <xf numFmtId="41" fontId="134" fillId="0" borderId="21" xfId="0" applyNumberFormat="1" applyFont="1" applyBorder="1" applyAlignment="1">
      <alignment horizontal="right"/>
    </xf>
    <xf numFmtId="0" fontId="141" fillId="36" borderId="0" xfId="0" applyFont="1" applyFill="1" applyAlignment="1">
      <alignment vertical="top" wrapText="1"/>
    </xf>
    <xf numFmtId="164" fontId="134" fillId="0" borderId="0" xfId="440" applyNumberFormat="1" applyFont="1" applyAlignment="1">
      <alignment horizontal="right"/>
    </xf>
    <xf numFmtId="164" fontId="145" fillId="0" borderId="0" xfId="440" applyNumberFormat="1" applyFont="1"/>
    <xf numFmtId="0" fontId="145" fillId="36" borderId="0" xfId="0" applyFont="1" applyFill="1"/>
    <xf numFmtId="164" fontId="134" fillId="38" borderId="0" xfId="440" applyNumberFormat="1" applyFont="1" applyFill="1" applyAlignment="1">
      <alignment horizontal="right"/>
    </xf>
    <xf numFmtId="164" fontId="134" fillId="0" borderId="0" xfId="0" applyNumberFormat="1" applyFont="1"/>
    <xf numFmtId="41" fontId="134" fillId="38" borderId="0" xfId="0" applyNumberFormat="1" applyFont="1" applyFill="1" applyAlignment="1">
      <alignment horizontal="right"/>
    </xf>
    <xf numFmtId="0" fontId="141" fillId="0" borderId="29" xfId="0" applyFont="1" applyBorder="1"/>
    <xf numFmtId="41" fontId="141" fillId="0" borderId="29" xfId="0" applyNumberFormat="1" applyFont="1" applyBorder="1" applyAlignment="1">
      <alignment horizontal="right"/>
    </xf>
    <xf numFmtId="0" fontId="145" fillId="0" borderId="0" xfId="0" applyFont="1"/>
    <xf numFmtId="166" fontId="134" fillId="0" borderId="0" xfId="0" applyNumberFormat="1" applyFont="1" applyAlignment="1">
      <alignment horizontal="right"/>
    </xf>
    <xf numFmtId="0" fontId="141" fillId="36" borderId="0" xfId="0" applyFont="1" applyFill="1"/>
    <xf numFmtId="0" fontId="134" fillId="36" borderId="8" xfId="0" applyFont="1" applyFill="1" applyBorder="1" applyAlignment="1">
      <alignment horizontal="center" wrapText="1"/>
    </xf>
    <xf numFmtId="0" fontId="146" fillId="0" borderId="0" xfId="0" applyFont="1"/>
    <xf numFmtId="0" fontId="134" fillId="36" borderId="0" xfId="0" applyFont="1" applyFill="1" applyAlignment="1">
      <alignment horizontal="left" indent="2"/>
    </xf>
    <xf numFmtId="41" fontId="134" fillId="0" borderId="0" xfId="2830" applyNumberFormat="1" applyFont="1"/>
    <xf numFmtId="0" fontId="134" fillId="0" borderId="0" xfId="0" applyFont="1" applyAlignment="1">
      <alignment horizontal="left" indent="2"/>
    </xf>
    <xf numFmtId="0" fontId="146" fillId="0" borderId="0" xfId="0" applyFont="1" applyAlignment="1">
      <alignment wrapText="1"/>
    </xf>
    <xf numFmtId="0" fontId="147" fillId="42" borderId="0" xfId="0" applyFont="1" applyFill="1" applyAlignment="1">
      <alignment horizontal="left" indent="1"/>
    </xf>
    <xf numFmtId="0" fontId="148"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50" fillId="0" borderId="0" xfId="2835" applyNumberFormat="1" applyFont="1" applyFill="1" applyBorder="1" applyAlignment="1">
      <alignment horizontal="right" vertical="center"/>
    </xf>
    <xf numFmtId="221" fontId="150"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1"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50" fillId="0" borderId="33" xfId="2835" applyNumberFormat="1" applyFont="1" applyFill="1" applyBorder="1" applyAlignment="1">
      <alignment horizontal="right" vertical="center"/>
    </xf>
    <xf numFmtId="221" fontId="152"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2"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3" fillId="0" borderId="0" xfId="2835" applyFont="1"/>
    <xf numFmtId="43" fontId="134" fillId="0" borderId="0" xfId="440" applyFont="1"/>
    <xf numFmtId="0" fontId="143" fillId="41" borderId="8" xfId="0" applyFont="1" applyFill="1" applyBorder="1" applyAlignment="1">
      <alignment horizontal="center" wrapText="1"/>
    </xf>
    <xf numFmtId="0" fontId="134" fillId="41" borderId="8" xfId="0" applyFont="1" applyFill="1" applyBorder="1" applyAlignment="1">
      <alignment vertical="center" wrapText="1"/>
    </xf>
    <xf numFmtId="0" fontId="143" fillId="41" borderId="8" xfId="0" applyFont="1" applyFill="1" applyBorder="1" applyAlignment="1">
      <alignment vertical="center" wrapText="1"/>
    </xf>
    <xf numFmtId="0" fontId="135" fillId="42" borderId="15" xfId="0" applyFont="1" applyFill="1" applyBorder="1"/>
    <xf numFmtId="0" fontId="135" fillId="42" borderId="15" xfId="0" applyFont="1" applyFill="1" applyBorder="1" applyAlignment="1">
      <alignment horizontal="center"/>
    </xf>
    <xf numFmtId="0" fontId="155" fillId="0" borderId="0" xfId="0" applyFont="1" applyAlignment="1">
      <alignment wrapText="1"/>
    </xf>
    <xf numFmtId="0" fontId="130" fillId="0" borderId="0" xfId="2834" applyFont="1" applyAlignment="1">
      <alignment horizontal="center" vertical="center" readingOrder="1"/>
    </xf>
    <xf numFmtId="0" fontId="157" fillId="0" borderId="0" xfId="0" applyFont="1" applyAlignment="1">
      <alignment horizontal="justify" vertical="center"/>
    </xf>
    <xf numFmtId="0" fontId="134" fillId="0" borderId="0" xfId="0" applyFont="1" applyFill="1"/>
    <xf numFmtId="0" fontId="136" fillId="0" borderId="0" xfId="514" applyFont="1" applyFill="1" applyAlignment="1" applyProtection="1"/>
    <xf numFmtId="164" fontId="134" fillId="0" borderId="0" xfId="440" applyNumberFormat="1" applyFont="1" applyFill="1" applyAlignment="1">
      <alignment horizontal="right" wrapText="1"/>
    </xf>
    <xf numFmtId="164" fontId="134" fillId="0" borderId="0" xfId="440" applyNumberFormat="1" applyFont="1" applyFill="1" applyBorder="1" applyAlignment="1">
      <alignment horizontal="right" wrapText="1"/>
    </xf>
    <xf numFmtId="0" fontId="134" fillId="38" borderId="0" xfId="0" applyFont="1" applyFill="1" applyAlignment="1">
      <alignment horizontal="left" indent="2"/>
    </xf>
    <xf numFmtId="0" fontId="141" fillId="38" borderId="0" xfId="0" applyFont="1" applyFill="1" applyAlignment="1">
      <alignment horizontal="left" indent="4"/>
    </xf>
    <xf numFmtId="41" fontId="141" fillId="38" borderId="0" xfId="0" applyNumberFormat="1" applyFont="1" applyFill="1" applyAlignment="1">
      <alignment horizontal="right"/>
    </xf>
    <xf numFmtId="41" fontId="141" fillId="38" borderId="28" xfId="0" applyNumberFormat="1" applyFont="1" applyFill="1" applyBorder="1" applyAlignment="1">
      <alignment horizontal="right"/>
    </xf>
    <xf numFmtId="164" fontId="134" fillId="0" borderId="9" xfId="440" applyNumberFormat="1" applyFont="1" applyFill="1" applyBorder="1" applyAlignment="1">
      <alignment horizontal="right" wrapText="1"/>
    </xf>
    <xf numFmtId="9" fontId="133" fillId="0" borderId="0" xfId="0" applyNumberFormat="1" applyFont="1"/>
    <xf numFmtId="0" fontId="158" fillId="43" borderId="35" xfId="0" applyFont="1" applyFill="1" applyBorder="1" applyAlignment="1">
      <alignment horizontal="center" vertical="center" wrapText="1" readingOrder="1"/>
    </xf>
    <xf numFmtId="0" fontId="160" fillId="44" borderId="36" xfId="0" applyFont="1" applyFill="1" applyBorder="1" applyAlignment="1">
      <alignment horizontal="left" vertical="center" wrapText="1" readingOrder="1"/>
    </xf>
    <xf numFmtId="3" fontId="160" fillId="44" borderId="36" xfId="0" applyNumberFormat="1" applyFont="1" applyFill="1" applyBorder="1" applyAlignment="1">
      <alignment horizontal="center" vertical="center" wrapText="1" readingOrder="1"/>
    </xf>
    <xf numFmtId="0" fontId="160" fillId="45" borderId="37" xfId="0" applyFont="1" applyFill="1" applyBorder="1" applyAlignment="1">
      <alignment horizontal="left" vertical="center" wrapText="1" readingOrder="1"/>
    </xf>
    <xf numFmtId="6" fontId="160" fillId="45" borderId="37" xfId="0" applyNumberFormat="1" applyFont="1" applyFill="1" applyBorder="1" applyAlignment="1">
      <alignment horizontal="center" vertical="center" wrapText="1" readingOrder="1"/>
    </xf>
    <xf numFmtId="0" fontId="160" fillId="44" borderId="37" xfId="0" applyFont="1" applyFill="1" applyBorder="1" applyAlignment="1">
      <alignment horizontal="left" vertical="center" wrapText="1" readingOrder="1"/>
    </xf>
    <xf numFmtId="6" fontId="160" fillId="44" borderId="37" xfId="0" applyNumberFormat="1" applyFont="1" applyFill="1" applyBorder="1" applyAlignment="1">
      <alignment horizontal="center" vertical="center" wrapText="1" readingOrder="1"/>
    </xf>
    <xf numFmtId="9" fontId="160" fillId="45" borderId="37" xfId="0" applyNumberFormat="1" applyFont="1" applyFill="1" applyBorder="1" applyAlignment="1">
      <alignment horizontal="center" vertical="center" wrapText="1" readingOrder="1"/>
    </xf>
    <xf numFmtId="0" fontId="161" fillId="43" borderId="35" xfId="0" applyFont="1" applyFill="1" applyBorder="1" applyAlignment="1">
      <alignment horizontal="center" vertical="top" wrapText="1"/>
    </xf>
    <xf numFmtId="0" fontId="161" fillId="45" borderId="37" xfId="0" applyFont="1" applyFill="1" applyBorder="1" applyAlignment="1">
      <alignment horizontal="center" vertical="top" wrapText="1"/>
    </xf>
    <xf numFmtId="0" fontId="155"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4" fillId="0" borderId="0" xfId="440" applyNumberFormat="1" applyFont="1" applyFill="1"/>
    <xf numFmtId="0" fontId="132" fillId="0" borderId="0" xfId="0" applyFont="1"/>
    <xf numFmtId="0" fontId="133" fillId="0" borderId="0" xfId="0" applyFont="1" applyAlignment="1">
      <alignment wrapText="1"/>
    </xf>
    <xf numFmtId="0" fontId="162" fillId="0" borderId="0" xfId="514" applyFont="1" applyAlignment="1" applyProtection="1"/>
    <xf numFmtId="0" fontId="163" fillId="0" borderId="0" xfId="514" applyFont="1" applyAlignment="1" applyProtection="1"/>
    <xf numFmtId="0" fontId="141" fillId="38" borderId="0" xfId="0" applyFont="1" applyFill="1" applyAlignment="1">
      <alignment horizontal="left" indent="2"/>
    </xf>
    <xf numFmtId="41" fontId="141" fillId="38" borderId="27" xfId="0" applyNumberFormat="1" applyFont="1" applyFill="1" applyBorder="1" applyAlignment="1">
      <alignment horizontal="right"/>
    </xf>
    <xf numFmtId="164" fontId="134" fillId="0" borderId="0" xfId="440" applyNumberFormat="1" applyFont="1" applyFill="1" applyAlignment="1">
      <alignment wrapText="1"/>
    </xf>
    <xf numFmtId="0" fontId="137" fillId="0" borderId="0" xfId="0" applyFont="1" applyAlignment="1">
      <alignment horizontal="center"/>
    </xf>
    <xf numFmtId="0" fontId="162" fillId="0" borderId="0" xfId="514" applyFont="1" applyFill="1" applyAlignment="1" applyProtection="1">
      <alignment horizontal="right"/>
    </xf>
    <xf numFmtId="0" fontId="149" fillId="42" borderId="0" xfId="0" applyFont="1" applyFill="1" applyAlignment="1">
      <alignment horizontal="left" indent="1"/>
    </xf>
    <xf numFmtId="0" fontId="164"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70" fillId="0" borderId="15" xfId="514" applyFont="1" applyBorder="1" applyAlignment="1" applyProtection="1">
      <alignment horizontal="center"/>
    </xf>
    <xf numFmtId="0" fontId="134" fillId="38" borderId="0" xfId="0" applyFont="1" applyFill="1" applyAlignment="1">
      <alignment horizontal="left" wrapText="1" indent="1"/>
    </xf>
    <xf numFmtId="164" fontId="134" fillId="0" borderId="29" xfId="440" applyNumberFormat="1" applyFont="1" applyFill="1" applyBorder="1" applyAlignment="1">
      <alignment horizontal="right" wrapText="1"/>
    </xf>
    <xf numFmtId="0" fontId="134" fillId="38" borderId="0" xfId="0" applyFont="1" applyFill="1" applyAlignment="1">
      <alignment horizontal="right" wrapText="1"/>
    </xf>
    <xf numFmtId="164" fontId="171" fillId="0" borderId="0" xfId="2840" applyNumberFormat="1" applyFont="1"/>
    <xf numFmtId="43" fontId="138" fillId="0" borderId="0" xfId="440" applyFont="1" applyAlignment="1">
      <alignmen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6"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1" fillId="38" borderId="0" xfId="0" applyFont="1" applyFill="1" applyAlignment="1">
      <alignment horizontal="left" indent="3"/>
    </xf>
    <xf numFmtId="164" fontId="134" fillId="0" borderId="0" xfId="0" applyNumberFormat="1" applyFont="1" applyAlignment="1">
      <alignment horizontal="right"/>
    </xf>
    <xf numFmtId="164" fontId="134" fillId="0" borderId="0" xfId="0" applyNumberFormat="1" applyFont="1" applyAlignment="1">
      <alignment horizontal="right" wrapText="1"/>
    </xf>
    <xf numFmtId="0" fontId="141" fillId="0" borderId="0" xfId="0" applyFont="1" applyAlignment="1">
      <alignment horizontal="center" wrapText="1"/>
    </xf>
    <xf numFmtId="0" fontId="141" fillId="0" borderId="0" xfId="0" applyFont="1" applyAlignment="1">
      <alignment horizontal="center"/>
    </xf>
    <xf numFmtId="0" fontId="134" fillId="38" borderId="0" xfId="0" applyFont="1" applyFill="1" applyAlignment="1">
      <alignment horizontal="left" vertical="top" wrapText="1" indent="2"/>
    </xf>
    <xf numFmtId="164" fontId="134" fillId="38" borderId="0" xfId="440" applyNumberFormat="1" applyFont="1" applyFill="1" applyAlignment="1">
      <alignment wrapText="1"/>
    </xf>
    <xf numFmtId="43" fontId="134" fillId="0" borderId="0" xfId="0" applyNumberFormat="1" applyFont="1"/>
    <xf numFmtId="43" fontId="134" fillId="0" borderId="0" xfId="0" applyNumberFormat="1" applyFont="1" applyAlignment="1">
      <alignment horizontal="right"/>
    </xf>
    <xf numFmtId="0" fontId="110" fillId="0" borderId="0" xfId="2835" applyBorder="1"/>
    <xf numFmtId="0" fontId="176" fillId="0" borderId="0" xfId="2835" applyFont="1" applyFill="1" applyAlignment="1">
      <alignment horizontal="center" vertical="center"/>
    </xf>
    <xf numFmtId="0" fontId="141" fillId="0" borderId="0" xfId="0" applyFont="1" applyAlignment="1">
      <alignment horizontal="center" vertical="center" wrapText="1"/>
    </xf>
    <xf numFmtId="0" fontId="177" fillId="0" borderId="0" xfId="0" applyFont="1" applyAlignment="1">
      <alignment horizontal="center" vertical="center" wrapText="1"/>
    </xf>
    <xf numFmtId="11" fontId="134" fillId="0" borderId="0" xfId="0" applyNumberFormat="1" applyFont="1"/>
    <xf numFmtId="0" fontId="137" fillId="0" borderId="0" xfId="0" applyFont="1" applyAlignment="1">
      <alignment horizontal="right"/>
    </xf>
    <xf numFmtId="0" fontId="138" fillId="0" borderId="0" xfId="0" applyFont="1" applyFill="1" applyAlignment="1">
      <alignment wrapText="1"/>
    </xf>
    <xf numFmtId="0" fontId="141" fillId="0" borderId="0" xfId="0" applyFont="1"/>
    <xf numFmtId="0" fontId="134" fillId="0" borderId="0" xfId="0" applyFont="1" applyAlignment="1">
      <alignment horizontal="center" wrapText="1"/>
    </xf>
    <xf numFmtId="43" fontId="134" fillId="0" borderId="0" xfId="2830" applyNumberFormat="1" applyFont="1"/>
    <xf numFmtId="41" fontId="141" fillId="0" borderId="0" xfId="0" applyNumberFormat="1" applyFont="1" applyAlignment="1">
      <alignment horizontal="right"/>
    </xf>
    <xf numFmtId="0" fontId="141" fillId="0" borderId="0" xfId="0" applyFont="1" applyAlignment="1">
      <alignment horizontal="left" indent="4"/>
    </xf>
    <xf numFmtId="0" fontId="134" fillId="0" borderId="0" xfId="0" applyFont="1" applyAlignment="1">
      <alignment horizontal="left" wrapText="1" indent="2"/>
    </xf>
    <xf numFmtId="41" fontId="134" fillId="0" borderId="1" xfId="0" applyNumberFormat="1" applyFont="1" applyBorder="1" applyAlignment="1">
      <alignment horizontal="right"/>
    </xf>
    <xf numFmtId="41" fontId="141" fillId="0" borderId="28" xfId="0" applyNumberFormat="1" applyFont="1" applyBorder="1" applyAlignment="1">
      <alignment horizontal="right"/>
    </xf>
    <xf numFmtId="0" fontId="143" fillId="0" borderId="0" xfId="0" applyFont="1" applyAlignment="1">
      <alignment horizontal="center" wrapText="1"/>
    </xf>
    <xf numFmtId="0" fontId="134" fillId="0" borderId="0" xfId="0" applyFont="1" applyAlignment="1">
      <alignment horizontal="center" vertical="center" wrapText="1"/>
    </xf>
    <xf numFmtId="0" fontId="134" fillId="0" borderId="0" xfId="0" applyFont="1" applyAlignment="1">
      <alignment horizontal="left" vertical="top" wrapText="1"/>
    </xf>
    <xf numFmtId="228" fontId="171" fillId="0" borderId="0" xfId="440" applyNumberFormat="1" applyFont="1"/>
    <xf numFmtId="164" fontId="145" fillId="0" borderId="0" xfId="2830" applyNumberFormat="1" applyFont="1"/>
    <xf numFmtId="3" fontId="134" fillId="0" borderId="0" xfId="0" applyNumberFormat="1" applyFont="1"/>
    <xf numFmtId="8" fontId="134" fillId="0" borderId="0" xfId="0" applyNumberFormat="1" applyFont="1"/>
    <xf numFmtId="6" fontId="134" fillId="0" borderId="0" xfId="0" applyNumberFormat="1" applyFont="1"/>
    <xf numFmtId="225" fontId="133" fillId="46" borderId="0" xfId="0" applyNumberFormat="1" applyFont="1" applyFill="1" applyBorder="1" applyAlignment="1">
      <alignment horizontal="center"/>
    </xf>
    <xf numFmtId="0" fontId="131" fillId="0" borderId="0" xfId="0" applyFont="1" applyFill="1" applyAlignment="1">
      <alignment wrapText="1"/>
    </xf>
    <xf numFmtId="9" fontId="122" fillId="0" borderId="0" xfId="2838" applyNumberFormat="1" applyFont="1" applyFill="1" applyBorder="1" applyAlignment="1">
      <alignment horizontal="right" vertical="center"/>
    </xf>
    <xf numFmtId="9" fontId="122" fillId="0" borderId="0" xfId="2838" applyFont="1" applyFill="1" applyBorder="1" applyAlignment="1">
      <alignment vertical="center"/>
    </xf>
    <xf numFmtId="9" fontId="122" fillId="0" borderId="0" xfId="2838" applyNumberFormat="1" applyFont="1" applyFill="1" applyBorder="1" applyAlignment="1">
      <alignment vertical="center"/>
    </xf>
    <xf numFmtId="0" fontId="149" fillId="42" borderId="0" xfId="0" applyFont="1" applyFill="1" applyAlignment="1">
      <alignment horizontal="center"/>
    </xf>
    <xf numFmtId="0" fontId="154" fillId="42" borderId="0" xfId="0" applyFont="1" applyFill="1" applyAlignment="1">
      <alignment horizontal="center"/>
    </xf>
    <xf numFmtId="0" fontId="176" fillId="0" borderId="0" xfId="2835" applyFont="1" applyFill="1" applyAlignment="1">
      <alignment horizontal="center" vertical="center" wrapText="1"/>
    </xf>
    <xf numFmtId="0" fontId="176" fillId="0" borderId="0" xfId="2835" applyFont="1" applyFill="1" applyAlignment="1">
      <alignment horizontal="center"/>
    </xf>
    <xf numFmtId="0" fontId="176" fillId="0" borderId="40" xfId="2835" applyFont="1" applyFill="1" applyBorder="1" applyAlignment="1">
      <alignment horizontal="center" vertical="center" wrapText="1"/>
    </xf>
    <xf numFmtId="0" fontId="176" fillId="0" borderId="9" xfId="2835" applyFont="1" applyFill="1" applyBorder="1" applyAlignment="1">
      <alignment horizontal="center" vertical="center" wrapText="1"/>
    </xf>
    <xf numFmtId="0" fontId="176" fillId="0" borderId="14" xfId="2835" applyFont="1" applyFill="1" applyBorder="1" applyAlignment="1">
      <alignment horizontal="center" vertical="center"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xdr:colOff>
      <xdr:row>3</xdr:row>
      <xdr:rowOff>182881</xdr:rowOff>
    </xdr:from>
    <xdr:to>
      <xdr:col>9</xdr:col>
      <xdr:colOff>1314311</xdr:colOff>
      <xdr:row>33</xdr:row>
      <xdr:rowOff>74378</xdr:rowOff>
    </xdr:to>
    <xdr:pic>
      <xdr:nvPicPr>
        <xdr:cNvPr id="2" name="Picture 1">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72" y="998221"/>
          <a:ext cx="10686899" cy="5606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zoomScale="90" zoomScaleNormal="90" workbookViewId="0">
      <selection activeCell="D3" sqref="D3"/>
    </sheetView>
  </sheetViews>
  <sheetFormatPr defaultColWidth="0" defaultRowHeight="14.7" zeroHeight="1"/>
  <cols>
    <col min="1" max="1" width="8.44140625" style="8" customWidth="1"/>
    <col min="2" max="2" width="72.44140625" style="8" customWidth="1"/>
    <col min="3" max="4" width="8.44140625" style="8" customWidth="1"/>
    <col min="5" max="16384" width="8.44140625" style="8" hidden="1"/>
  </cols>
  <sheetData>
    <row r="1" spans="1:3">
      <c r="A1" s="153"/>
    </row>
    <row r="2" spans="1:3"/>
    <row r="3" spans="1:3"/>
    <row r="4" spans="1:3"/>
    <row r="5" spans="1:3"/>
    <row r="6" spans="1:3"/>
    <row r="7" spans="1:3" ht="19.8">
      <c r="B7" s="248" t="s">
        <v>119</v>
      </c>
      <c r="C7" s="248"/>
    </row>
    <row r="8" spans="1:3" ht="19.8">
      <c r="B8" s="249" t="s">
        <v>186</v>
      </c>
      <c r="C8" s="249"/>
    </row>
    <row r="9" spans="1:3" ht="17.399999999999999">
      <c r="B9" s="18" t="s">
        <v>190</v>
      </c>
      <c r="C9" s="7"/>
    </row>
    <row r="10" spans="1:3" ht="17.399999999999999">
      <c r="B10" s="148" t="s">
        <v>120</v>
      </c>
      <c r="C10" s="149" t="s">
        <v>159</v>
      </c>
    </row>
    <row r="11" spans="1:3" ht="17.399999999999999">
      <c r="B11" s="9" t="s">
        <v>187</v>
      </c>
      <c r="C11" s="192">
        <v>1</v>
      </c>
    </row>
    <row r="12" spans="1:3" ht="17.399999999999999">
      <c r="B12" s="9" t="s">
        <v>121</v>
      </c>
      <c r="C12" s="192">
        <v>2</v>
      </c>
    </row>
    <row r="13" spans="1:3" ht="17.399999999999999">
      <c r="B13" s="9" t="s">
        <v>122</v>
      </c>
      <c r="C13" s="192">
        <v>3</v>
      </c>
    </row>
    <row r="14" spans="1:3" ht="17.399999999999999">
      <c r="B14" s="9" t="s">
        <v>123</v>
      </c>
      <c r="C14" s="192">
        <v>4</v>
      </c>
    </row>
    <row r="15" spans="1:3" ht="17.399999999999999">
      <c r="B15" s="9" t="s">
        <v>163</v>
      </c>
      <c r="C15" s="192">
        <v>5</v>
      </c>
    </row>
    <row r="16" spans="1:3" ht="17.399999999999999">
      <c r="B16" s="9" t="s">
        <v>162</v>
      </c>
      <c r="C16" s="192">
        <v>6</v>
      </c>
    </row>
    <row r="17" spans="2:3" ht="17.399999999999999">
      <c r="B17" s="9" t="s">
        <v>196</v>
      </c>
      <c r="C17" s="192">
        <v>7</v>
      </c>
    </row>
    <row r="18" spans="2:3" ht="17.399999999999999">
      <c r="B18" s="9" t="s">
        <v>212</v>
      </c>
      <c r="C18" s="192">
        <v>8</v>
      </c>
    </row>
    <row r="19" spans="2:3" ht="17.399999999999999">
      <c r="B19" s="9" t="s">
        <v>161</v>
      </c>
      <c r="C19" s="192">
        <v>9</v>
      </c>
    </row>
    <row r="20" spans="2:3" ht="17.399999999999999">
      <c r="B20" s="9" t="s">
        <v>181</v>
      </c>
      <c r="C20" s="192">
        <v>10</v>
      </c>
    </row>
    <row r="21" spans="2:3" ht="17.399999999999999">
      <c r="B21" s="9" t="s">
        <v>172</v>
      </c>
      <c r="C21" s="192">
        <v>11</v>
      </c>
    </row>
    <row r="22" spans="2:3" ht="17.399999999999999">
      <c r="B22" s="9" t="s">
        <v>179</v>
      </c>
      <c r="C22" s="192">
        <v>12</v>
      </c>
    </row>
    <row r="23" spans="2:3">
      <c r="C23" s="10"/>
    </row>
    <row r="24" spans="2:3"/>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21" location="'11. EquitySecurities'!Print_Area" display="'11. EquitySecurities'!Print_Area"/>
    <hyperlink ref="C22" location="'12. OutstandingDebtTax'!Print_Area" display="'12. OutstandingDebtTax'!Print_Area"/>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 ref="C20" location="'10. Savings'!Print_Area" display="'10. Savings'!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DD50"/>
  <sheetViews>
    <sheetView showGridLines="0" zoomScale="80" zoomScaleNormal="80" zoomScaleSheetLayoutView="90" workbookViewId="0">
      <pane xSplit="2" ySplit="4" topLeftCell="V5" activePane="bottomRight" state="frozen"/>
      <selection activeCell="A6" sqref="A6"/>
      <selection pane="topRight" activeCell="A6" sqref="A6"/>
      <selection pane="bottomLeft" activeCell="A6" sqref="A6"/>
      <selection pane="bottomRight" activeCell="V5" sqref="V5"/>
    </sheetView>
  </sheetViews>
  <sheetFormatPr defaultColWidth="0" defaultRowHeight="12.9" zeroHeight="1" outlineLevelRow="1" outlineLevelCol="1"/>
  <cols>
    <col min="1" max="1" width="2.44140625" style="133" customWidth="1"/>
    <col min="2" max="2" width="44.44140625" style="133" customWidth="1"/>
    <col min="3" max="9" width="10.44140625" style="133" hidden="1" customWidth="1" outlineLevel="1"/>
    <col min="10" max="11" width="1.44140625" style="133" hidden="1" customWidth="1" outlineLevel="1"/>
    <col min="12" max="12" width="11.44140625" style="133" hidden="1" customWidth="1" outlineLevel="1"/>
    <col min="13" max="13" width="1.44140625" style="133" hidden="1" customWidth="1" outlineLevel="1"/>
    <col min="14" max="14" width="11.44140625" style="133" hidden="1" customWidth="1" outlineLevel="1"/>
    <col min="15" max="16" width="1.44140625" style="133" hidden="1" customWidth="1" outlineLevel="1"/>
    <col min="17" max="17" width="11.44140625" style="133" hidden="1" customWidth="1" outlineLevel="1"/>
    <col min="18" max="18" width="1.44140625" style="133" hidden="1" customWidth="1" outlineLevel="1"/>
    <col min="19" max="19" width="11.44140625" style="133" hidden="1" customWidth="1" outlineLevel="1"/>
    <col min="20" max="20" width="1.44140625" style="133" hidden="1" customWidth="1" outlineLevel="1"/>
    <col min="21" max="21" width="5.44140625" style="95" hidden="1" customWidth="1" outlineLevel="1"/>
    <col min="22" max="22" width="10.44140625" style="133" customWidth="1" collapsed="1"/>
    <col min="23" max="35" width="10.44140625" style="133" customWidth="1"/>
    <col min="36" max="38" width="1.44140625" style="133" customWidth="1"/>
    <col min="39" max="39" width="12.44140625" style="133" customWidth="1"/>
    <col min="40" max="40" width="1.44140625" style="133" customWidth="1"/>
    <col min="41" max="41" width="12.44140625" style="133" customWidth="1"/>
    <col min="42" max="42" width="1.44140625" style="133" customWidth="1"/>
    <col min="43" max="43" width="12.44140625" style="133" customWidth="1"/>
    <col min="44" max="44" width="1.44140625" style="133" customWidth="1"/>
    <col min="45" max="45" width="12.44140625" style="133" customWidth="1"/>
    <col min="46" max="46" width="1.44140625" style="133" customWidth="1"/>
    <col min="47" max="47" width="16.44140625" style="133" customWidth="1"/>
    <col min="48" max="104" width="0" style="133" hidden="1" customWidth="1"/>
    <col min="105" max="108" width="0" style="133" hidden="1"/>
    <col min="109" max="16384" width="12.44140625" style="133" hidden="1"/>
  </cols>
  <sheetData>
    <row r="1" spans="2:47"/>
    <row r="2" spans="2:47" ht="26.1">
      <c r="B2" s="187" t="s">
        <v>232</v>
      </c>
      <c r="AU2" s="12" t="s">
        <v>160</v>
      </c>
    </row>
    <row r="3" spans="2:47" ht="15" customHeight="1">
      <c r="B3" s="188"/>
      <c r="C3" s="252" t="s">
        <v>301</v>
      </c>
      <c r="D3" s="253"/>
      <c r="E3" s="253"/>
      <c r="F3" s="253"/>
      <c r="G3" s="253"/>
      <c r="H3" s="253"/>
      <c r="I3" s="253"/>
      <c r="J3" s="253"/>
      <c r="K3" s="253"/>
      <c r="L3" s="253"/>
      <c r="M3" s="253"/>
      <c r="N3" s="253"/>
      <c r="O3" s="253"/>
      <c r="P3" s="253"/>
      <c r="Q3" s="253"/>
      <c r="R3" s="253"/>
      <c r="S3" s="254"/>
      <c r="V3" s="221" t="s">
        <v>291</v>
      </c>
      <c r="W3" s="221" t="s">
        <v>291</v>
      </c>
      <c r="X3" s="221" t="s">
        <v>291</v>
      </c>
      <c r="Y3" s="221" t="s">
        <v>291</v>
      </c>
      <c r="Z3" s="221" t="s">
        <v>291</v>
      </c>
      <c r="AA3" s="221" t="s">
        <v>291</v>
      </c>
      <c r="AB3" s="221" t="s">
        <v>291</v>
      </c>
      <c r="AM3" s="221" t="s">
        <v>291</v>
      </c>
    </row>
    <row r="4" spans="2:47" ht="15" customHeight="1" thickBot="1">
      <c r="B4" s="97"/>
      <c r="C4" s="98" t="s">
        <v>129</v>
      </c>
      <c r="D4" s="98" t="s">
        <v>130</v>
      </c>
      <c r="E4" s="98" t="s">
        <v>131</v>
      </c>
      <c r="F4" s="98" t="s">
        <v>132</v>
      </c>
      <c r="G4" s="98" t="s">
        <v>195</v>
      </c>
      <c r="H4" s="98" t="s">
        <v>228</v>
      </c>
      <c r="I4" s="98" t="s">
        <v>257</v>
      </c>
      <c r="J4" s="134"/>
      <c r="K4" s="135" t="s">
        <v>140</v>
      </c>
      <c r="L4" s="98" t="s">
        <v>233</v>
      </c>
      <c r="M4" s="134"/>
      <c r="N4" s="98" t="s">
        <v>234</v>
      </c>
      <c r="O4" s="135"/>
      <c r="P4" s="134"/>
      <c r="Q4" s="98" t="s">
        <v>37</v>
      </c>
      <c r="R4" s="134"/>
      <c r="S4" s="98" t="s">
        <v>258</v>
      </c>
      <c r="T4" s="134"/>
      <c r="U4" s="134"/>
      <c r="V4" s="98" t="s">
        <v>129</v>
      </c>
      <c r="W4" s="98" t="s">
        <v>130</v>
      </c>
      <c r="X4" s="98" t="s">
        <v>131</v>
      </c>
      <c r="Y4" s="98" t="s">
        <v>132</v>
      </c>
      <c r="Z4" s="98" t="s">
        <v>195</v>
      </c>
      <c r="AA4" s="98" t="s">
        <v>228</v>
      </c>
      <c r="AB4" s="98" t="s">
        <v>257</v>
      </c>
      <c r="AC4" s="98" t="s">
        <v>300</v>
      </c>
      <c r="AD4" s="98" t="s">
        <v>307</v>
      </c>
      <c r="AE4" s="98" t="s">
        <v>311</v>
      </c>
      <c r="AF4" s="98" t="s">
        <v>317</v>
      </c>
      <c r="AG4" s="98" t="s">
        <v>329</v>
      </c>
      <c r="AH4" s="98" t="s">
        <v>341</v>
      </c>
      <c r="AI4" s="98" t="s">
        <v>349</v>
      </c>
      <c r="AJ4" s="134"/>
      <c r="AK4" s="135"/>
      <c r="AL4" s="134"/>
      <c r="AM4" s="98" t="s">
        <v>37</v>
      </c>
      <c r="AN4" s="134"/>
      <c r="AO4" s="98" t="s">
        <v>293</v>
      </c>
      <c r="AP4" s="134"/>
      <c r="AQ4" s="98" t="s">
        <v>319</v>
      </c>
      <c r="AR4" s="134"/>
      <c r="AS4" s="98" t="s">
        <v>348</v>
      </c>
      <c r="AT4" s="134"/>
    </row>
    <row r="5" spans="2:47" ht="15" customHeight="1">
      <c r="B5" s="188"/>
      <c r="K5" s="135"/>
      <c r="O5" s="135"/>
      <c r="AK5" s="135"/>
    </row>
    <row r="6" spans="2:47" ht="15" customHeight="1">
      <c r="B6" s="2" t="s">
        <v>259</v>
      </c>
      <c r="K6" s="135"/>
      <c r="O6" s="135"/>
      <c r="AK6" s="135"/>
    </row>
    <row r="7" spans="2:47" ht="15" customHeight="1">
      <c r="B7" s="198" t="s">
        <v>124</v>
      </c>
      <c r="K7" s="135"/>
      <c r="O7" s="135"/>
      <c r="R7" s="199"/>
      <c r="AK7" s="135"/>
      <c r="AN7" s="199"/>
      <c r="AP7" s="199"/>
      <c r="AR7" s="199"/>
    </row>
    <row r="8" spans="2:47" ht="15" customHeight="1">
      <c r="B8" s="200" t="s">
        <v>260</v>
      </c>
      <c r="C8" s="199">
        <v>393.16705134368351</v>
      </c>
      <c r="D8" s="199">
        <v>410.38168223752746</v>
      </c>
      <c r="E8" s="199">
        <v>383.0300055909205</v>
      </c>
      <c r="F8" s="199">
        <v>399.64334425733591</v>
      </c>
      <c r="G8" s="199">
        <v>403.76469007781719</v>
      </c>
      <c r="H8" s="199">
        <v>390.15971691157779</v>
      </c>
      <c r="I8" s="199">
        <v>372.91669093397007</v>
      </c>
      <c r="K8" s="135"/>
      <c r="L8" s="199">
        <f>SUM(C8:E8)</f>
        <v>1186.5787391721315</v>
      </c>
      <c r="M8" s="199"/>
      <c r="N8" s="199">
        <f>SUM(G8:I8)</f>
        <v>1166.8410979233652</v>
      </c>
      <c r="O8" s="135"/>
      <c r="Q8" s="199">
        <f>SUM(C8:F8)</f>
        <v>1586.2220834294674</v>
      </c>
      <c r="R8" s="199"/>
      <c r="S8" s="199">
        <f>SUM(F8:I8)</f>
        <v>1566.4844421807011</v>
      </c>
      <c r="V8" s="199">
        <v>393.16705134368351</v>
      </c>
      <c r="W8" s="199">
        <v>410.38168223752746</v>
      </c>
      <c r="X8" s="199">
        <v>383.03000559092044</v>
      </c>
      <c r="Y8" s="199">
        <v>399.64334425733591</v>
      </c>
      <c r="Z8" s="199">
        <v>404.35735676781724</v>
      </c>
      <c r="AA8" s="199">
        <v>390.84866422157785</v>
      </c>
      <c r="AB8" s="199">
        <v>373.54564927397007</v>
      </c>
      <c r="AC8" s="199">
        <v>393.58531274976764</v>
      </c>
      <c r="AD8" s="199">
        <v>365.45068415521746</v>
      </c>
      <c r="AE8" s="199">
        <v>307.72238142275376</v>
      </c>
      <c r="AF8" s="199">
        <v>305.36299623753501</v>
      </c>
      <c r="AG8" s="199">
        <v>314.10861611949468</v>
      </c>
      <c r="AH8" s="199">
        <v>300.0555049442018</v>
      </c>
      <c r="AI8" s="199">
        <v>293.00887247759891</v>
      </c>
      <c r="AK8" s="135"/>
      <c r="AM8" s="199">
        <v>1586.2220834294674</v>
      </c>
      <c r="AN8" s="199"/>
      <c r="AO8" s="199">
        <v>1562.3369830131328</v>
      </c>
      <c r="AP8" s="199"/>
      <c r="AQ8" s="199">
        <v>1292.5617081650009</v>
      </c>
      <c r="AR8" s="199"/>
      <c r="AS8" s="199">
        <v>1212.4530200088304</v>
      </c>
    </row>
    <row r="9" spans="2:47" ht="4.5" customHeight="1">
      <c r="B9" s="201"/>
      <c r="C9" s="199"/>
      <c r="D9" s="199"/>
      <c r="E9" s="199"/>
      <c r="F9" s="199"/>
      <c r="G9" s="199"/>
      <c r="H9" s="199"/>
      <c r="I9" s="199"/>
      <c r="K9" s="135"/>
      <c r="L9" s="199" t="s">
        <v>140</v>
      </c>
      <c r="M9" s="199"/>
      <c r="N9" s="199"/>
      <c r="O9" s="135"/>
      <c r="Q9" s="199"/>
      <c r="R9" s="202"/>
      <c r="S9" s="199"/>
      <c r="V9" s="199"/>
      <c r="W9" s="199"/>
      <c r="X9" s="199"/>
      <c r="Y9" s="199"/>
      <c r="Z9" s="199"/>
      <c r="AA9" s="199"/>
      <c r="AB9" s="199"/>
      <c r="AC9" s="199"/>
      <c r="AD9" s="199"/>
      <c r="AE9" s="199"/>
      <c r="AF9" s="199"/>
      <c r="AG9" s="199"/>
      <c r="AH9" s="199"/>
      <c r="AI9" s="199"/>
      <c r="AK9" s="135"/>
      <c r="AM9" s="199"/>
      <c r="AN9" s="202"/>
      <c r="AO9" s="199"/>
      <c r="AP9" s="202"/>
      <c r="AQ9" s="199"/>
      <c r="AR9" s="202"/>
      <c r="AS9" s="199"/>
    </row>
    <row r="10" spans="2:47" ht="15" customHeight="1">
      <c r="B10" s="203" t="s">
        <v>261</v>
      </c>
      <c r="C10" s="202">
        <v>307.84097557363856</v>
      </c>
      <c r="D10" s="202">
        <v>319.4456154511804</v>
      </c>
      <c r="E10" s="202">
        <v>302.01130481371024</v>
      </c>
      <c r="F10" s="202">
        <v>318.80656443495241</v>
      </c>
      <c r="G10" s="202">
        <v>326.48454047660698</v>
      </c>
      <c r="H10" s="202">
        <v>323.71836593971943</v>
      </c>
      <c r="I10" s="202">
        <v>309.27137346769598</v>
      </c>
      <c r="K10" s="135"/>
      <c r="L10" s="202">
        <f>SUM(C10:E10)</f>
        <v>929.29789583852926</v>
      </c>
      <c r="M10" s="202"/>
      <c r="N10" s="199">
        <f>SUM(G10:I10)</f>
        <v>959.47427988402239</v>
      </c>
      <c r="O10" s="135"/>
      <c r="Q10" s="199">
        <f>SUM(C10:F10)</f>
        <v>1248.1044602734817</v>
      </c>
      <c r="R10" s="199"/>
      <c r="S10" s="199">
        <f>SUM(F10:I10)</f>
        <v>1278.2808443189747</v>
      </c>
      <c r="V10" s="202">
        <v>307.84097557363856</v>
      </c>
      <c r="W10" s="202">
        <v>319.4456154511804</v>
      </c>
      <c r="X10" s="202">
        <v>302.01130481371024</v>
      </c>
      <c r="Y10" s="202">
        <v>318.80656443495241</v>
      </c>
      <c r="Z10" s="202">
        <v>327.07720716660697</v>
      </c>
      <c r="AA10" s="202">
        <v>324.40731324971944</v>
      </c>
      <c r="AB10" s="202">
        <v>309.90033180769603</v>
      </c>
      <c r="AC10" s="202">
        <v>323.52430008397891</v>
      </c>
      <c r="AD10" s="202">
        <v>295.70650159217115</v>
      </c>
      <c r="AE10" s="202">
        <v>252.50342086557038</v>
      </c>
      <c r="AF10" s="202">
        <v>254.37352173684116</v>
      </c>
      <c r="AG10" s="202">
        <v>260.01775769021776</v>
      </c>
      <c r="AH10" s="202">
        <v>240.72465268165851</v>
      </c>
      <c r="AI10" s="202">
        <v>240.18456427399371</v>
      </c>
      <c r="AK10" s="135"/>
      <c r="AM10" s="202">
        <v>1248.1044602734817</v>
      </c>
      <c r="AN10" s="199"/>
      <c r="AO10" s="202">
        <v>1284.9091523080015</v>
      </c>
      <c r="AP10" s="199"/>
      <c r="AQ10" s="202">
        <v>1062.5182321148004</v>
      </c>
      <c r="AR10" s="199"/>
      <c r="AS10" s="202">
        <v>995.21752661271114</v>
      </c>
    </row>
    <row r="11" spans="2:47" ht="4.5" customHeight="1">
      <c r="B11" s="201"/>
      <c r="C11" s="199"/>
      <c r="D11" s="199"/>
      <c r="E11" s="199"/>
      <c r="F11" s="199"/>
      <c r="G11" s="199"/>
      <c r="H11" s="199"/>
      <c r="I11" s="199"/>
      <c r="K11" s="135"/>
      <c r="L11" s="199"/>
      <c r="M11" s="199"/>
      <c r="N11" s="199"/>
      <c r="O11" s="135"/>
      <c r="Q11" s="199"/>
      <c r="R11" s="202"/>
      <c r="S11" s="199"/>
      <c r="V11" s="199"/>
      <c r="W11" s="199"/>
      <c r="X11" s="199"/>
      <c r="Y11" s="199"/>
      <c r="Z11" s="199"/>
      <c r="AA11" s="199"/>
      <c r="AB11" s="199"/>
      <c r="AC11" s="199"/>
      <c r="AD11" s="199"/>
      <c r="AE11" s="199"/>
      <c r="AF11" s="199"/>
      <c r="AG11" s="199"/>
      <c r="AH11" s="199"/>
      <c r="AI11" s="199"/>
      <c r="AK11" s="135"/>
      <c r="AM11" s="199"/>
      <c r="AN11" s="202"/>
      <c r="AO11" s="199"/>
      <c r="AP11" s="202"/>
      <c r="AQ11" s="199"/>
      <c r="AR11" s="202"/>
      <c r="AS11" s="199"/>
    </row>
    <row r="12" spans="2:47" ht="15" customHeight="1">
      <c r="B12" s="203" t="s">
        <v>138</v>
      </c>
      <c r="C12" s="202">
        <v>99.374776309275774</v>
      </c>
      <c r="D12" s="202">
        <v>96.428110372286369</v>
      </c>
      <c r="E12" s="202">
        <v>87.094036894476744</v>
      </c>
      <c r="F12" s="202">
        <v>93.450945586326554</v>
      </c>
      <c r="G12" s="202">
        <v>96.883051456754401</v>
      </c>
      <c r="H12" s="202">
        <v>92.153609872692471</v>
      </c>
      <c r="I12" s="202">
        <v>81.694758531899765</v>
      </c>
      <c r="K12" s="135"/>
      <c r="L12" s="202">
        <f>SUM(C12:E12)</f>
        <v>282.89692357603889</v>
      </c>
      <c r="M12" s="202"/>
      <c r="N12" s="199">
        <f>SUM(G12:I12)</f>
        <v>270.73141986134664</v>
      </c>
      <c r="O12" s="135"/>
      <c r="Q12" s="199">
        <f>SUM(C12:F12)</f>
        <v>376.34786916236544</v>
      </c>
      <c r="R12" s="199"/>
      <c r="S12" s="199">
        <f>SUM(F12:I12)</f>
        <v>364.18236544767319</v>
      </c>
      <c r="V12" s="202">
        <v>97.690617939275839</v>
      </c>
      <c r="W12" s="202">
        <v>94.784606852286331</v>
      </c>
      <c r="X12" s="202">
        <v>85.354229324476833</v>
      </c>
      <c r="Y12" s="202">
        <v>92.252816836326588</v>
      </c>
      <c r="Z12" s="202">
        <v>93.114194106754383</v>
      </c>
      <c r="AA12" s="202">
        <v>85.596390312692449</v>
      </c>
      <c r="AB12" s="202">
        <v>76.87862698189987</v>
      </c>
      <c r="AC12" s="202">
        <v>80.397345325892303</v>
      </c>
      <c r="AD12" s="202">
        <v>72.912160497721459</v>
      </c>
      <c r="AE12" s="202">
        <v>65.934659738783353</v>
      </c>
      <c r="AF12" s="202">
        <v>70.982478282547845</v>
      </c>
      <c r="AG12" s="202">
        <v>59.11207230893551</v>
      </c>
      <c r="AH12" s="202">
        <v>67.468784759292745</v>
      </c>
      <c r="AI12" s="202">
        <v>83.929275508360831</v>
      </c>
      <c r="AK12" s="135"/>
      <c r="AM12" s="202">
        <v>370.0822709523656</v>
      </c>
      <c r="AN12" s="199"/>
      <c r="AO12" s="202">
        <v>335.98655672723896</v>
      </c>
      <c r="AP12" s="199"/>
      <c r="AQ12" s="202">
        <v>269.01724651798827</v>
      </c>
      <c r="AR12" s="199"/>
      <c r="AS12" s="202">
        <v>281.56848654913699</v>
      </c>
    </row>
    <row r="13" spans="2:47" ht="15" customHeight="1">
      <c r="B13" s="205" t="s">
        <v>262</v>
      </c>
      <c r="C13" s="204">
        <f t="shared" ref="C13:H13" si="0">C12/C10</f>
        <v>0.32281204970877686</v>
      </c>
      <c r="D13" s="204">
        <f t="shared" si="0"/>
        <v>0.30186080418130856</v>
      </c>
      <c r="E13" s="204">
        <f t="shared" si="0"/>
        <v>0.28838005566778036</v>
      </c>
      <c r="F13" s="204">
        <f t="shared" si="0"/>
        <v>0.29312741960617245</v>
      </c>
      <c r="G13" s="204">
        <f t="shared" si="0"/>
        <v>0.29674621443123489</v>
      </c>
      <c r="H13" s="204">
        <f t="shared" si="0"/>
        <v>0.28467217053064164</v>
      </c>
      <c r="I13" s="204">
        <f>I12/I10</f>
        <v>0.26415234496455248</v>
      </c>
      <c r="K13" s="135"/>
      <c r="L13" s="204">
        <f>L12/L10</f>
        <v>0.30442006254708426</v>
      </c>
      <c r="M13" s="204"/>
      <c r="N13" s="204">
        <f>N12/N10</f>
        <v>0.28216641710715956</v>
      </c>
      <c r="O13" s="135"/>
      <c r="Q13" s="204">
        <f t="shared" ref="Q13:S13" si="1">Q12/Q10</f>
        <v>0.30153555342627408</v>
      </c>
      <c r="R13" s="199"/>
      <c r="S13" s="204">
        <f t="shared" si="1"/>
        <v>0.28490011961471379</v>
      </c>
      <c r="V13" s="204">
        <v>0.31734117837054249</v>
      </c>
      <c r="W13" s="204">
        <v>0.29671594245679006</v>
      </c>
      <c r="X13" s="204">
        <v>0.28261931909179994</v>
      </c>
      <c r="Y13" s="204">
        <v>0.28936925122553225</v>
      </c>
      <c r="Z13" s="204">
        <v>0.28468567074233259</v>
      </c>
      <c r="AA13" s="204">
        <v>0.26385468766175074</v>
      </c>
      <c r="AB13" s="204">
        <v>0.24807532968246623</v>
      </c>
      <c r="AC13" s="204">
        <v>0.24850481186428081</v>
      </c>
      <c r="AD13" s="204">
        <v>0.24656935206071171</v>
      </c>
      <c r="AE13" s="204">
        <v>0.26112382760107689</v>
      </c>
      <c r="AF13" s="204">
        <v>0.27904821931891893</v>
      </c>
      <c r="AG13" s="204">
        <v>0.22733859730980746</v>
      </c>
      <c r="AH13" s="204">
        <v>0.28027368201675418</v>
      </c>
      <c r="AI13" s="204">
        <v>0.3494365916563123</v>
      </c>
      <c r="AK13" s="135"/>
      <c r="AM13" s="204">
        <v>0.29651546223244329</v>
      </c>
      <c r="AN13" s="199"/>
      <c r="AO13" s="204">
        <v>0.26148662426734798</v>
      </c>
      <c r="AP13" s="199"/>
      <c r="AQ13" s="204">
        <v>0.25318835798473349</v>
      </c>
      <c r="AR13" s="199"/>
      <c r="AS13" s="204">
        <v>0.28292155133910674</v>
      </c>
    </row>
    <row r="14" spans="2:47" ht="6" customHeight="1">
      <c r="B14" s="205"/>
      <c r="K14" s="135"/>
      <c r="O14" s="135"/>
      <c r="AK14" s="135"/>
    </row>
    <row r="15" spans="2:47" ht="15" customHeight="1">
      <c r="B15" s="206" t="s">
        <v>263</v>
      </c>
      <c r="K15" s="135"/>
      <c r="O15" s="135"/>
      <c r="AK15" s="135"/>
    </row>
    <row r="16" spans="2:47" ht="15" customHeight="1">
      <c r="B16" s="188"/>
    </row>
    <row r="17" spans="2:46" ht="15" customHeight="1">
      <c r="B17" s="188"/>
    </row>
    <row r="18" spans="2:46" ht="19.8">
      <c r="B18" s="2" t="s">
        <v>147</v>
      </c>
      <c r="C18" s="91"/>
      <c r="D18" s="91"/>
      <c r="E18" s="91"/>
      <c r="F18" s="91"/>
      <c r="G18" s="91"/>
      <c r="H18" s="91"/>
      <c r="I18" s="91"/>
      <c r="J18" s="91"/>
      <c r="K18" s="91"/>
      <c r="L18" s="91"/>
      <c r="M18" s="91"/>
      <c r="N18" s="91"/>
      <c r="O18" s="91"/>
      <c r="P18" s="91"/>
      <c r="Q18" s="91"/>
      <c r="R18" s="91"/>
      <c r="S18" s="91"/>
      <c r="T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row>
    <row r="19" spans="2:46" ht="14.7">
      <c r="B19" s="131" t="s">
        <v>124</v>
      </c>
      <c r="C19" s="132"/>
      <c r="D19" s="132"/>
      <c r="E19" s="132"/>
      <c r="F19" s="132"/>
      <c r="G19" s="132"/>
      <c r="H19" s="132"/>
      <c r="I19" s="132"/>
      <c r="J19" s="132"/>
      <c r="L19" s="132"/>
      <c r="N19" s="132"/>
      <c r="Q19" s="132"/>
      <c r="S19" s="132"/>
      <c r="V19" s="132"/>
      <c r="W19" s="132"/>
      <c r="X19" s="132"/>
      <c r="Y19" s="132"/>
      <c r="Z19" s="132"/>
      <c r="AA19" s="132"/>
      <c r="AB19" s="132"/>
      <c r="AC19" s="132"/>
      <c r="AD19" s="132"/>
      <c r="AE19" s="132"/>
      <c r="AF19" s="132"/>
      <c r="AG19" s="132"/>
      <c r="AH19" s="132"/>
      <c r="AI19" s="132"/>
      <c r="AJ19" s="132"/>
      <c r="AM19" s="132"/>
      <c r="AO19" s="132"/>
      <c r="AQ19" s="132"/>
      <c r="AS19" s="132"/>
    </row>
    <row r="20" spans="2:46" s="94" customFormat="1" ht="15" customHeight="1">
      <c r="B20" s="136"/>
      <c r="C20" s="136"/>
      <c r="D20" s="136"/>
      <c r="E20" s="136"/>
      <c r="F20" s="136"/>
      <c r="G20" s="136"/>
      <c r="H20" s="136"/>
      <c r="I20" s="136"/>
      <c r="J20" s="137"/>
      <c r="K20" s="140"/>
      <c r="L20" s="136"/>
      <c r="M20" s="136"/>
      <c r="N20" s="136"/>
      <c r="O20" s="140"/>
      <c r="P20" s="136"/>
      <c r="Q20" s="136"/>
      <c r="R20" s="136"/>
      <c r="S20" s="136"/>
      <c r="T20" s="136"/>
      <c r="U20" s="136"/>
      <c r="V20" s="136"/>
      <c r="W20" s="136"/>
      <c r="X20" s="136"/>
      <c r="Y20" s="136"/>
      <c r="Z20" s="136"/>
      <c r="AA20" s="136"/>
      <c r="AB20" s="136"/>
      <c r="AC20" s="136"/>
      <c r="AD20" s="136"/>
      <c r="AE20" s="136"/>
      <c r="AF20" s="136"/>
      <c r="AG20" s="136"/>
      <c r="AH20" s="136"/>
      <c r="AI20" s="136"/>
      <c r="AJ20" s="137"/>
      <c r="AK20" s="140"/>
      <c r="AL20" s="136"/>
      <c r="AM20" s="136"/>
      <c r="AN20" s="136"/>
      <c r="AO20" s="136"/>
      <c r="AP20" s="136"/>
      <c r="AQ20" s="136"/>
      <c r="AR20" s="136"/>
      <c r="AS20" s="136"/>
      <c r="AT20" s="136"/>
    </row>
    <row r="21" spans="2:46" ht="20.25" customHeight="1">
      <c r="B21" s="117" t="s">
        <v>148</v>
      </c>
      <c r="C21" s="137">
        <v>-23.994169716129981</v>
      </c>
      <c r="D21" s="137">
        <v>-25.181646646615707</v>
      </c>
      <c r="E21" s="137">
        <v>-28.940327654351755</v>
      </c>
      <c r="F21" s="137">
        <v>-84.400833497434618</v>
      </c>
      <c r="G21" s="137">
        <v>-29.907354720144671</v>
      </c>
      <c r="H21" s="137">
        <v>-34.146124491336671</v>
      </c>
      <c r="I21" s="137">
        <v>-133.42630382297824</v>
      </c>
      <c r="J21" s="137"/>
      <c r="K21" s="140"/>
      <c r="L21" s="137">
        <f>SUM(C21:E21)</f>
        <v>-78.11614401709744</v>
      </c>
      <c r="M21" s="137"/>
      <c r="N21" s="137">
        <f>SUM(G21:I21)</f>
        <v>-197.47978303445959</v>
      </c>
      <c r="O21" s="140"/>
      <c r="P21" s="138"/>
      <c r="Q21" s="137">
        <f>SUM(C21:F21)</f>
        <v>-162.51697751453207</v>
      </c>
      <c r="R21" s="137"/>
      <c r="S21" s="137">
        <f>SUM(F21:J21)</f>
        <v>-281.88061653189419</v>
      </c>
      <c r="T21" s="138"/>
      <c r="U21" s="138"/>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v>-19.367835205832105</v>
      </c>
      <c r="AJ21" s="137"/>
      <c r="AK21" s="140"/>
      <c r="AL21" s="138"/>
      <c r="AM21" s="137">
        <v>-169.8066300346976</v>
      </c>
      <c r="AN21" s="137"/>
      <c r="AO21" s="137">
        <v>-509.11557494486613</v>
      </c>
      <c r="AP21" s="137"/>
      <c r="AQ21" s="137">
        <v>-178.53042873038547</v>
      </c>
      <c r="AR21" s="137"/>
      <c r="AS21" s="137">
        <v>-175.73961843834991</v>
      </c>
      <c r="AT21" s="138"/>
    </row>
    <row r="22" spans="2:46" ht="3.75" customHeight="1">
      <c r="B22" s="117"/>
      <c r="C22" s="139">
        <v>0</v>
      </c>
      <c r="D22" s="139">
        <v>0</v>
      </c>
      <c r="E22" s="139">
        <v>0</v>
      </c>
      <c r="F22" s="139">
        <v>0</v>
      </c>
      <c r="G22" s="139">
        <v>0</v>
      </c>
      <c r="H22" s="139">
        <v>0</v>
      </c>
      <c r="I22" s="139">
        <v>0</v>
      </c>
      <c r="J22" s="137"/>
      <c r="K22" s="140"/>
      <c r="L22" s="139">
        <v>0</v>
      </c>
      <c r="M22" s="139"/>
      <c r="N22" s="139">
        <v>0</v>
      </c>
      <c r="O22" s="140"/>
      <c r="P22" s="139"/>
      <c r="Q22" s="139">
        <v>0</v>
      </c>
      <c r="R22" s="139"/>
      <c r="S22" s="139">
        <v>0</v>
      </c>
      <c r="T22" s="139"/>
      <c r="U22" s="139"/>
      <c r="V22" s="139">
        <v>0</v>
      </c>
      <c r="W22" s="139">
        <v>0</v>
      </c>
      <c r="X22" s="139">
        <v>0</v>
      </c>
      <c r="Y22" s="139">
        <v>0</v>
      </c>
      <c r="Z22" s="139">
        <v>0</v>
      </c>
      <c r="AA22" s="139">
        <v>0</v>
      </c>
      <c r="AB22" s="139">
        <v>0</v>
      </c>
      <c r="AC22" s="139">
        <v>0</v>
      </c>
      <c r="AD22" s="139">
        <v>0</v>
      </c>
      <c r="AE22" s="139">
        <v>0</v>
      </c>
      <c r="AF22" s="139">
        <v>0</v>
      </c>
      <c r="AG22" s="139">
        <v>0</v>
      </c>
      <c r="AH22" s="139">
        <v>0</v>
      </c>
      <c r="AI22" s="139">
        <v>0</v>
      </c>
      <c r="AJ22" s="137"/>
      <c r="AK22" s="140"/>
      <c r="AL22" s="139"/>
      <c r="AM22" s="139">
        <v>0</v>
      </c>
      <c r="AN22" s="139"/>
      <c r="AO22" s="139">
        <v>0</v>
      </c>
      <c r="AP22" s="139"/>
      <c r="AQ22" s="139">
        <v>0</v>
      </c>
      <c r="AR22" s="139"/>
      <c r="AS22" s="139">
        <v>0</v>
      </c>
      <c r="AT22" s="139"/>
    </row>
    <row r="23" spans="2:46" s="143" customFormat="1" ht="20.25" customHeight="1">
      <c r="B23" s="105" t="s">
        <v>149</v>
      </c>
      <c r="C23" s="110">
        <v>4.0245614308543001</v>
      </c>
      <c r="D23" s="110">
        <v>1.6192626574316002</v>
      </c>
      <c r="E23" s="110">
        <v>-0.73276578451199992</v>
      </c>
      <c r="F23" s="110">
        <v>3.4962613393438002</v>
      </c>
      <c r="G23" s="110">
        <v>4.7202028535554001</v>
      </c>
      <c r="H23" s="110">
        <v>4.7384604220091004</v>
      </c>
      <c r="I23" s="110">
        <v>-3.7694312783821</v>
      </c>
      <c r="J23" s="137"/>
      <c r="K23" s="140"/>
      <c r="L23" s="110">
        <f>SUM(C23:E23)</f>
        <v>4.9110583037739</v>
      </c>
      <c r="M23" s="110"/>
      <c r="N23" s="110">
        <f>SUM(G23:I23)</f>
        <v>5.6892319971824001</v>
      </c>
      <c r="O23" s="140"/>
      <c r="P23" s="138"/>
      <c r="Q23" s="110">
        <f>SUM(C23:F23)</f>
        <v>8.4073196431177006</v>
      </c>
      <c r="R23" s="110"/>
      <c r="S23" s="110">
        <f>SUM(F23:J23)</f>
        <v>9.1854933365261999</v>
      </c>
      <c r="T23" s="141"/>
      <c r="U23" s="141"/>
      <c r="V23" s="110">
        <v>4.0245614308543001</v>
      </c>
      <c r="W23" s="110">
        <v>1.6192626574316002</v>
      </c>
      <c r="X23" s="110">
        <v>-0.73276578451199992</v>
      </c>
      <c r="Y23" s="110">
        <v>3.4428197793437998</v>
      </c>
      <c r="Z23" s="110">
        <v>4.7202028535554001</v>
      </c>
      <c r="AA23" s="110">
        <v>4.7384604220091004</v>
      </c>
      <c r="AB23" s="110">
        <v>-3.7694312783821</v>
      </c>
      <c r="AC23" s="110">
        <v>1.9523233556628006</v>
      </c>
      <c r="AD23" s="110">
        <v>2.4586613119499998</v>
      </c>
      <c r="AE23" s="110">
        <v>0.66140116666259996</v>
      </c>
      <c r="AF23" s="110">
        <v>0.31957418350849998</v>
      </c>
      <c r="AG23" s="110">
        <v>10.144008113469898</v>
      </c>
      <c r="AH23" s="110">
        <v>-1.7908418343099971E-2</v>
      </c>
      <c r="AI23" s="110">
        <v>2.0072242327776997</v>
      </c>
      <c r="AJ23" s="137"/>
      <c r="AK23" s="140"/>
      <c r="AL23" s="138"/>
      <c r="AM23" s="110">
        <v>8.3538780831176993</v>
      </c>
      <c r="AN23" s="110"/>
      <c r="AO23" s="110">
        <v>7.6415553528452005</v>
      </c>
      <c r="AP23" s="110"/>
      <c r="AQ23" s="110">
        <v>13.583644775590997</v>
      </c>
      <c r="AR23" s="110"/>
      <c r="AS23" s="110">
        <v>12.452898111412999</v>
      </c>
      <c r="AT23" s="141"/>
    </row>
    <row r="24" spans="2:46" s="143" customFormat="1" ht="20.25" customHeight="1">
      <c r="B24" s="105" t="s">
        <v>150</v>
      </c>
      <c r="C24" s="110">
        <v>38.017393313901799</v>
      </c>
      <c r="D24" s="110">
        <v>38.526757939818204</v>
      </c>
      <c r="E24" s="110">
        <v>38.338892534383994</v>
      </c>
      <c r="F24" s="110">
        <v>38.211970332581501</v>
      </c>
      <c r="G24" s="110">
        <v>38.899343972980901</v>
      </c>
      <c r="H24" s="110">
        <v>39.131551665963201</v>
      </c>
      <c r="I24" s="110">
        <v>39.746996512572103</v>
      </c>
      <c r="J24" s="137"/>
      <c r="K24" s="140"/>
      <c r="L24" s="110">
        <f>SUM(C24:E24)</f>
        <v>114.883043788104</v>
      </c>
      <c r="M24" s="110"/>
      <c r="N24" s="110">
        <f>SUM(G24:I24)</f>
        <v>117.7778921515162</v>
      </c>
      <c r="O24" s="140"/>
      <c r="P24" s="138"/>
      <c r="Q24" s="110">
        <f>SUM(C24:F24)</f>
        <v>153.09501412068551</v>
      </c>
      <c r="R24" s="110"/>
      <c r="S24" s="110">
        <f>SUM(F24:J24)</f>
        <v>155.9898624840977</v>
      </c>
      <c r="T24" s="141"/>
      <c r="U24" s="141"/>
      <c r="V24" s="110">
        <v>38.676746273901799</v>
      </c>
      <c r="W24" s="110">
        <v>39.2290785798182</v>
      </c>
      <c r="X24" s="110">
        <v>39.086550774384001</v>
      </c>
      <c r="Y24" s="110">
        <v>38.998989852581502</v>
      </c>
      <c r="Z24" s="110">
        <v>39.701201252980901</v>
      </c>
      <c r="AA24" s="110">
        <v>39.958344625963207</v>
      </c>
      <c r="AB24" s="110">
        <v>40.572862112572103</v>
      </c>
      <c r="AC24" s="110">
        <v>43.216858298533602</v>
      </c>
      <c r="AD24" s="110">
        <v>41.588076052196399</v>
      </c>
      <c r="AE24" s="110">
        <v>44.439529747132894</v>
      </c>
      <c r="AF24" s="110">
        <v>43.611872858780295</v>
      </c>
      <c r="AG24" s="110">
        <v>44.238633740633901</v>
      </c>
      <c r="AH24" s="110">
        <v>43.131398288374392</v>
      </c>
      <c r="AI24" s="110">
        <v>42.867125260039501</v>
      </c>
      <c r="AJ24" s="137"/>
      <c r="AK24" s="140"/>
      <c r="AL24" s="138"/>
      <c r="AM24" s="110">
        <v>155.99136548068549</v>
      </c>
      <c r="AN24" s="110"/>
      <c r="AO24" s="110">
        <v>163.44926629004979</v>
      </c>
      <c r="AP24" s="110"/>
      <c r="AQ24" s="110">
        <v>173.8781123987435</v>
      </c>
      <c r="AR24" s="110"/>
      <c r="AS24" s="110">
        <v>173.84903014782807</v>
      </c>
      <c r="AT24" s="141"/>
    </row>
    <row r="25" spans="2:46" ht="20.25" customHeight="1">
      <c r="B25" s="105" t="s">
        <v>151</v>
      </c>
      <c r="C25" s="110">
        <v>38.018618993932499</v>
      </c>
      <c r="D25" s="110">
        <v>36.367826071883407</v>
      </c>
      <c r="E25" s="110">
        <v>35.041394911741094</v>
      </c>
      <c r="F25" s="110">
        <v>36.056722445731999</v>
      </c>
      <c r="G25" s="110">
        <v>28.019990338164398</v>
      </c>
      <c r="H25" s="110">
        <v>27.191358526818199</v>
      </c>
      <c r="I25" s="110">
        <v>27.114419088669401</v>
      </c>
      <c r="J25" s="137"/>
      <c r="K25" s="140"/>
      <c r="L25" s="110">
        <f>SUM(C25:E25)</f>
        <v>109.427839977557</v>
      </c>
      <c r="M25" s="110"/>
      <c r="N25" s="110">
        <f>SUM(G25:I25)</f>
        <v>82.32576795365199</v>
      </c>
      <c r="O25" s="140"/>
      <c r="P25" s="138"/>
      <c r="Q25" s="110">
        <f>SUM(C25:F25)</f>
        <v>145.48456242328899</v>
      </c>
      <c r="R25" s="110"/>
      <c r="S25" s="110">
        <f>SUM(F25:J25)</f>
        <v>118.38249039938398</v>
      </c>
      <c r="T25" s="141"/>
      <c r="U25" s="141"/>
      <c r="V25" s="110">
        <v>36.238780553932493</v>
      </c>
      <c r="W25" s="110">
        <v>34.743386751883413</v>
      </c>
      <c r="X25" s="110">
        <v>33.410204361741087</v>
      </c>
      <c r="Y25" s="110">
        <v>33.683920425732005</v>
      </c>
      <c r="Z25" s="110">
        <v>26.623925448164396</v>
      </c>
      <c r="AA25" s="110">
        <v>24.779190776818197</v>
      </c>
      <c r="AB25" s="110">
        <v>25.0792134486694</v>
      </c>
      <c r="AC25" s="110">
        <v>24.420305020264713</v>
      </c>
      <c r="AD25" s="110">
        <v>23.185106971654395</v>
      </c>
      <c r="AE25" s="110">
        <v>22.846980270624496</v>
      </c>
      <c r="AF25" s="110">
        <v>22.095318200919497</v>
      </c>
      <c r="AG25" s="110">
        <v>25.825117517902395</v>
      </c>
      <c r="AH25" s="110">
        <v>19.599366339017898</v>
      </c>
      <c r="AI25" s="110">
        <v>19.420261024426402</v>
      </c>
      <c r="AJ25" s="137"/>
      <c r="AK25" s="140"/>
      <c r="AL25" s="138"/>
      <c r="AM25" s="110">
        <v>138.076292093289</v>
      </c>
      <c r="AN25" s="110"/>
      <c r="AO25" s="110">
        <v>100.90263469391672</v>
      </c>
      <c r="AP25" s="110"/>
      <c r="AQ25" s="110">
        <v>93.952522961100783</v>
      </c>
      <c r="AR25" s="110"/>
      <c r="AS25" s="110">
        <v>86.940063082266192</v>
      </c>
      <c r="AT25" s="141"/>
    </row>
    <row r="26" spans="2:46" ht="20.25" customHeight="1">
      <c r="B26" s="111" t="s">
        <v>152</v>
      </c>
      <c r="C26" s="142">
        <f t="shared" ref="C26:I26" si="2">SUM(C21:C25)</f>
        <v>56.066404022558615</v>
      </c>
      <c r="D26" s="142">
        <f t="shared" si="2"/>
        <v>51.332200022517505</v>
      </c>
      <c r="E26" s="142">
        <f t="shared" si="2"/>
        <v>43.707194007261336</v>
      </c>
      <c r="F26" s="142">
        <f t="shared" si="2"/>
        <v>-6.6358793797773146</v>
      </c>
      <c r="G26" s="142">
        <f t="shared" si="2"/>
        <v>41.732182444556031</v>
      </c>
      <c r="H26" s="142">
        <f t="shared" si="2"/>
        <v>36.915246123453826</v>
      </c>
      <c r="I26" s="142">
        <f t="shared" si="2"/>
        <v>-70.334319500118823</v>
      </c>
      <c r="J26" s="137"/>
      <c r="K26" s="140"/>
      <c r="L26" s="142">
        <f>SUM(C26:E26)</f>
        <v>151.10579805233746</v>
      </c>
      <c r="M26" s="142"/>
      <c r="N26" s="142">
        <f>SUM(G26:I26)</f>
        <v>8.313109067891034</v>
      </c>
      <c r="O26" s="140"/>
      <c r="P26" s="138"/>
      <c r="Q26" s="142">
        <f>SUM(C26:F26)</f>
        <v>144.46991867256014</v>
      </c>
      <c r="R26" s="142"/>
      <c r="S26" s="142">
        <f>SUM(F26:J26)</f>
        <v>1.6772296881137265</v>
      </c>
      <c r="T26" s="138"/>
      <c r="U26" s="138"/>
      <c r="V26" s="142">
        <v>54.962296232393108</v>
      </c>
      <c r="W26" s="142">
        <v>45.081876322517473</v>
      </c>
      <c r="X26" s="142">
        <v>42.958430617261357</v>
      </c>
      <c r="Y26" s="142">
        <v>-10.38769754977735</v>
      </c>
      <c r="Z26" s="142">
        <v>38.873604984556039</v>
      </c>
      <c r="AA26" s="142">
        <v>27.905317223453849</v>
      </c>
      <c r="AB26" s="142">
        <v>-69.404782960118752</v>
      </c>
      <c r="AC26" s="142">
        <v>-234.49625785594549</v>
      </c>
      <c r="AD26" s="142">
        <v>54.561842675229386</v>
      </c>
      <c r="AE26" s="142">
        <v>19.258020604175801</v>
      </c>
      <c r="AF26" s="142">
        <v>37.710018815688358</v>
      </c>
      <c r="AG26" s="142">
        <v>-8.646030690043748</v>
      </c>
      <c r="AH26" s="142">
        <v>23.51160946610127</v>
      </c>
      <c r="AI26" s="142">
        <v>44.926775311411497</v>
      </c>
      <c r="AJ26" s="137"/>
      <c r="AK26" s="140"/>
      <c r="AL26" s="138"/>
      <c r="AM26" s="142">
        <v>132.61490562239456</v>
      </c>
      <c r="AN26" s="142"/>
      <c r="AO26" s="142">
        <v>-237.12211860805434</v>
      </c>
      <c r="AP26" s="142"/>
      <c r="AQ26" s="142">
        <v>102.8838514050498</v>
      </c>
      <c r="AR26" s="142"/>
      <c r="AS26" s="142">
        <v>97.502372903157379</v>
      </c>
      <c r="AT26" s="138"/>
    </row>
    <row r="27" spans="2:46" ht="20.25" customHeight="1">
      <c r="B27" s="105" t="s">
        <v>238</v>
      </c>
      <c r="C27" s="110">
        <v>-3.3280820000000002</v>
      </c>
      <c r="D27" s="110">
        <v>-0.70405116730849993</v>
      </c>
      <c r="E27" s="110">
        <v>-0.78107599999999999</v>
      </c>
      <c r="F27" s="110">
        <v>2.9163480000000002</v>
      </c>
      <c r="G27" s="110">
        <v>1.6765460000000001</v>
      </c>
      <c r="H27" s="110">
        <v>2.7083889999999999</v>
      </c>
      <c r="I27" s="110">
        <v>0.57972100000000004</v>
      </c>
      <c r="J27" s="110"/>
      <c r="K27" s="140"/>
      <c r="L27" s="110">
        <f>SUM(C27:E27)</f>
        <v>-4.8132091673085</v>
      </c>
      <c r="M27" s="110"/>
      <c r="N27" s="110">
        <f>SUM(G27:I27)</f>
        <v>4.9646560000000006</v>
      </c>
      <c r="O27" s="140"/>
      <c r="P27" s="138"/>
      <c r="Q27" s="110">
        <f>SUM(C27:F27)</f>
        <v>-1.8968611673084999</v>
      </c>
      <c r="R27" s="110"/>
      <c r="S27" s="110">
        <f>SUM(F27:J27)</f>
        <v>7.8810039999999999</v>
      </c>
      <c r="T27" s="141"/>
      <c r="U27" s="141"/>
      <c r="V27" s="110">
        <v>-3.3280820000000002</v>
      </c>
      <c r="W27" s="110">
        <v>-0.70405116730849993</v>
      </c>
      <c r="X27" s="110">
        <v>-0.78107599999999999</v>
      </c>
      <c r="Y27" s="110">
        <v>2.9163480000000002</v>
      </c>
      <c r="Z27" s="110">
        <v>1.6765460000000001</v>
      </c>
      <c r="AA27" s="110">
        <v>2.7083889999999999</v>
      </c>
      <c r="AB27" s="110">
        <v>0.57972100000000004</v>
      </c>
      <c r="AC27" s="110">
        <v>-0.6274558499999987</v>
      </c>
      <c r="AD27" s="110">
        <v>0.84546264999998755</v>
      </c>
      <c r="AE27" s="110">
        <v>-0.40503427000000003</v>
      </c>
      <c r="AF27" s="110">
        <v>-0.94746917000000153</v>
      </c>
      <c r="AG27" s="110">
        <v>0.70763949000000004</v>
      </c>
      <c r="AH27" s="110">
        <v>-0.12537607000000001</v>
      </c>
      <c r="AI27" s="110">
        <v>0</v>
      </c>
      <c r="AJ27" s="110"/>
      <c r="AK27" s="140"/>
      <c r="AL27" s="138"/>
      <c r="AM27" s="110">
        <v>-1.8968611673084999</v>
      </c>
      <c r="AN27" s="110"/>
      <c r="AO27" s="110">
        <v>4.3372001500000019</v>
      </c>
      <c r="AP27" s="110"/>
      <c r="AQ27" s="110">
        <v>0.20059869999998603</v>
      </c>
      <c r="AR27" s="110"/>
      <c r="AS27" s="110">
        <v>-0.36520575000000149</v>
      </c>
      <c r="AT27" s="141"/>
    </row>
    <row r="28" spans="2:46" ht="20.25" customHeight="1">
      <c r="B28" s="105" t="s">
        <v>239</v>
      </c>
      <c r="C28" s="110">
        <v>6.0520496107770967</v>
      </c>
      <c r="D28" s="110">
        <v>9.731205182492392</v>
      </c>
      <c r="E28" s="110">
        <v>9.2411634863415415</v>
      </c>
      <c r="F28" s="110">
        <v>57.866360968669724</v>
      </c>
      <c r="G28" s="110">
        <v>6.0723130853570311</v>
      </c>
      <c r="H28" s="110">
        <v>8.9987973391436924</v>
      </c>
      <c r="I28" s="110">
        <v>110.29667522140849</v>
      </c>
      <c r="J28" s="110"/>
      <c r="K28" s="140"/>
      <c r="L28" s="110">
        <f t="shared" ref="L28:L42" si="3">SUM(C28:E28)</f>
        <v>25.02441827961103</v>
      </c>
      <c r="M28" s="110"/>
      <c r="N28" s="110">
        <f t="shared" ref="N28:N42" si="4">SUM(G28:I28)</f>
        <v>125.36778564590921</v>
      </c>
      <c r="O28" s="140"/>
      <c r="P28" s="138"/>
      <c r="Q28" s="110">
        <f t="shared" ref="Q28:Q42" si="5">SUM(C28:F28)</f>
        <v>82.890779248280751</v>
      </c>
      <c r="R28" s="110"/>
      <c r="S28" s="110">
        <f t="shared" ref="S28:S42" si="6">SUM(F28:J28)</f>
        <v>183.23414661457895</v>
      </c>
      <c r="T28" s="141"/>
      <c r="U28" s="141"/>
      <c r="V28" s="110">
        <v>7.1561575807770987</v>
      </c>
      <c r="W28" s="110">
        <v>10.225271883807665</v>
      </c>
      <c r="X28" s="110">
        <v>9.9899268433862076</v>
      </c>
      <c r="Y28" s="110">
        <v>59.010849011059832</v>
      </c>
      <c r="Z28" s="110">
        <v>11.134528053926807</v>
      </c>
      <c r="AA28" s="110">
        <v>13.528255669143702</v>
      </c>
      <c r="AB28" s="110">
        <v>111.3671385371788</v>
      </c>
      <c r="AC28" s="110">
        <v>271.91797769720739</v>
      </c>
      <c r="AD28" s="110">
        <v>-28.534270669929729</v>
      </c>
      <c r="AE28" s="110">
        <v>7.7581565778674193</v>
      </c>
      <c r="AF28" s="110">
        <v>-1.8904441357596506</v>
      </c>
      <c r="AG28" s="110">
        <v>30.716385685912222</v>
      </c>
      <c r="AH28" s="110">
        <v>13.064571225881641</v>
      </c>
      <c r="AI28" s="110">
        <v>-0.29372229342678025</v>
      </c>
      <c r="AJ28" s="110"/>
      <c r="AK28" s="140"/>
      <c r="AL28" s="138"/>
      <c r="AM28" s="110">
        <v>86.382205319030803</v>
      </c>
      <c r="AN28" s="110"/>
      <c r="AO28" s="110">
        <v>407.94789995745668</v>
      </c>
      <c r="AP28" s="110"/>
      <c r="AQ28" s="110">
        <v>8.0498274580902631</v>
      </c>
      <c r="AR28" s="110"/>
      <c r="AS28" s="110">
        <v>41.596790482607432</v>
      </c>
      <c r="AT28" s="141"/>
    </row>
    <row r="29" spans="2:46" ht="20.25" hidden="1" customHeight="1" outlineLevel="1">
      <c r="B29" s="189" t="s">
        <v>240</v>
      </c>
      <c r="C29" s="190">
        <v>0.95912441999999998</v>
      </c>
      <c r="D29" s="190">
        <v>1.93619871</v>
      </c>
      <c r="E29" s="190">
        <v>1.6209346299999998</v>
      </c>
      <c r="F29" s="190">
        <v>3.1302560000000001</v>
      </c>
      <c r="G29" s="190">
        <v>2.7980813100000002</v>
      </c>
      <c r="H29" s="190">
        <v>2.6614233805567999</v>
      </c>
      <c r="I29" s="190">
        <v>1.44394077</v>
      </c>
      <c r="J29" s="110"/>
      <c r="K29" s="140"/>
      <c r="L29" s="190">
        <f t="shared" si="3"/>
        <v>4.5162577600000002</v>
      </c>
      <c r="M29" s="190"/>
      <c r="N29" s="190">
        <f t="shared" si="4"/>
        <v>6.9034454605568003</v>
      </c>
      <c r="O29" s="140"/>
      <c r="P29" s="138"/>
      <c r="Q29" s="190">
        <f t="shared" si="5"/>
        <v>7.6465137600000004</v>
      </c>
      <c r="R29" s="190"/>
      <c r="S29" s="190">
        <f t="shared" si="6"/>
        <v>10.033701460556799</v>
      </c>
      <c r="T29" s="141"/>
      <c r="U29" s="141"/>
      <c r="V29" s="190">
        <v>0.95912442000000009</v>
      </c>
      <c r="W29" s="190">
        <v>1.93619871</v>
      </c>
      <c r="X29" s="190">
        <v>1.6209346299999998</v>
      </c>
      <c r="Y29" s="190">
        <v>3.1302560000000001</v>
      </c>
      <c r="Z29" s="190">
        <v>2.7980813100000002</v>
      </c>
      <c r="AA29" s="190">
        <v>2.6614233805567999</v>
      </c>
      <c r="AB29" s="190">
        <v>1.44394077</v>
      </c>
      <c r="AC29" s="190">
        <v>0.92401189000000128</v>
      </c>
      <c r="AD29" s="190">
        <v>0.86109592000000001</v>
      </c>
      <c r="AE29" s="190">
        <v>0.92074082999999995</v>
      </c>
      <c r="AF29" s="190">
        <v>0.69777297999999999</v>
      </c>
      <c r="AG29" s="190">
        <v>0.36659309999999995</v>
      </c>
      <c r="AH29" s="190">
        <v>0.38722618000000003</v>
      </c>
      <c r="AI29" s="190">
        <v>0.59264340999999998</v>
      </c>
      <c r="AJ29" s="110"/>
      <c r="AK29" s="140"/>
      <c r="AL29" s="138"/>
      <c r="AM29" s="190">
        <v>7.6465137600000004</v>
      </c>
      <c r="AN29" s="190"/>
      <c r="AO29" s="190">
        <v>7.8274573505568013</v>
      </c>
      <c r="AP29" s="190"/>
      <c r="AQ29" s="190">
        <v>2.8462028299999997</v>
      </c>
      <c r="AR29" s="190"/>
      <c r="AS29" s="190">
        <v>2.0442356699999999</v>
      </c>
      <c r="AT29" s="141"/>
    </row>
    <row r="30" spans="2:46" ht="20.25" hidden="1" customHeight="1" outlineLevel="1">
      <c r="B30" s="191" t="s">
        <v>289</v>
      </c>
      <c r="C30" s="110">
        <v>4.794344485823796</v>
      </c>
      <c r="D30" s="110">
        <v>6.7081950603028924</v>
      </c>
      <c r="E30" s="110">
        <v>5.7838991937839417</v>
      </c>
      <c r="F30" s="110">
        <v>6.6421104197715275</v>
      </c>
      <c r="G30" s="110">
        <v>3.0552769408136307</v>
      </c>
      <c r="H30" s="110">
        <v>4.7260561281684925</v>
      </c>
      <c r="I30" s="110">
        <v>9.1933441863448984</v>
      </c>
      <c r="J30" s="110"/>
      <c r="K30" s="140"/>
      <c r="L30" s="110">
        <f t="shared" si="3"/>
        <v>17.286438739910629</v>
      </c>
      <c r="M30" s="110"/>
      <c r="N30" s="110">
        <f t="shared" si="4"/>
        <v>16.974677255327023</v>
      </c>
      <c r="O30" s="140"/>
      <c r="P30" s="138"/>
      <c r="Q30" s="110">
        <f t="shared" si="5"/>
        <v>23.928549159682156</v>
      </c>
      <c r="R30" s="110"/>
      <c r="S30" s="110">
        <f t="shared" si="6"/>
        <v>23.61678767509855</v>
      </c>
      <c r="T30" s="141"/>
      <c r="U30" s="141"/>
      <c r="V30" s="110">
        <v>5.898452455823799</v>
      </c>
      <c r="W30" s="110">
        <v>7.9224995716181645</v>
      </c>
      <c r="X30" s="110">
        <v>6.5326625508286087</v>
      </c>
      <c r="Y30" s="110">
        <v>7.7865984621616313</v>
      </c>
      <c r="Z30" s="110">
        <v>8.117491909383407</v>
      </c>
      <c r="AA30" s="110">
        <v>9.255514458168502</v>
      </c>
      <c r="AB30" s="110">
        <v>12.787807502115211</v>
      </c>
      <c r="AC30" s="110">
        <v>18.697178459034181</v>
      </c>
      <c r="AD30" s="110">
        <v>5.7634263253824658</v>
      </c>
      <c r="AE30" s="110">
        <v>6.5830180255315192</v>
      </c>
      <c r="AF30" s="110">
        <v>6.4124239594846477</v>
      </c>
      <c r="AG30" s="110">
        <v>21.336803018492422</v>
      </c>
      <c r="AH30" s="110">
        <v>12.979014426297841</v>
      </c>
      <c r="AI30" s="110">
        <v>-4.4383672112280115E-2</v>
      </c>
      <c r="AJ30" s="110"/>
      <c r="AK30" s="140"/>
      <c r="AL30" s="138"/>
      <c r="AM30" s="110">
        <v>28.140213040432204</v>
      </c>
      <c r="AN30" s="110"/>
      <c r="AO30" s="110">
        <v>48.8579923287013</v>
      </c>
      <c r="AP30" s="110"/>
      <c r="AQ30" s="110">
        <v>40.095671328891058</v>
      </c>
      <c r="AR30" s="110"/>
      <c r="AS30" s="110">
        <v>40.683857732162629</v>
      </c>
      <c r="AT30" s="141"/>
    </row>
    <row r="31" spans="2:46" ht="20.25" hidden="1" customHeight="1" outlineLevel="1">
      <c r="B31" s="191" t="s">
        <v>241</v>
      </c>
      <c r="C31" s="110">
        <v>0.29858070495330002</v>
      </c>
      <c r="D31" s="110">
        <v>0.36657360218950003</v>
      </c>
      <c r="E31" s="110">
        <v>0.76893125255759986</v>
      </c>
      <c r="F31" s="110">
        <v>-3.3069131101799661E-2</v>
      </c>
      <c r="G31" s="110">
        <v>0.21895483454339998</v>
      </c>
      <c r="H31" s="110">
        <v>0.20737473041839996</v>
      </c>
      <c r="I31" s="110">
        <v>-2.2465734936399983E-2</v>
      </c>
      <c r="J31" s="110"/>
      <c r="K31" s="140"/>
      <c r="L31" s="110">
        <f t="shared" si="3"/>
        <v>1.4340855597003999</v>
      </c>
      <c r="M31" s="110"/>
      <c r="N31" s="110">
        <f t="shared" si="4"/>
        <v>0.40386383002539999</v>
      </c>
      <c r="O31" s="140"/>
      <c r="P31" s="138"/>
      <c r="Q31" s="110">
        <f t="shared" si="5"/>
        <v>1.4010164285986002</v>
      </c>
      <c r="R31" s="110"/>
      <c r="S31" s="110">
        <f t="shared" si="6"/>
        <v>0.37079469892360034</v>
      </c>
      <c r="T31" s="141"/>
      <c r="U31" s="141"/>
      <c r="V31" s="110">
        <v>0.29858070495329997</v>
      </c>
      <c r="W31" s="110">
        <v>0.36657360218950003</v>
      </c>
      <c r="X31" s="110">
        <v>0.76893125255759986</v>
      </c>
      <c r="Y31" s="110">
        <v>-3.3069131101799661E-2</v>
      </c>
      <c r="Z31" s="110">
        <v>0.21895483454339998</v>
      </c>
      <c r="AA31" s="110">
        <v>0.20737473041839996</v>
      </c>
      <c r="AB31" s="110">
        <v>-2.2465734936399983E-2</v>
      </c>
      <c r="AC31" s="110">
        <v>-0.10278411182679999</v>
      </c>
      <c r="AD31" s="110">
        <v>0.1567381046878</v>
      </c>
      <c r="AE31" s="110">
        <v>0.25439772233589991</v>
      </c>
      <c r="AF31" s="110">
        <v>0.27907443475570004</v>
      </c>
      <c r="AG31" s="110">
        <v>-0.57608888258020008</v>
      </c>
      <c r="AH31" s="110">
        <v>-0.30166938041619995</v>
      </c>
      <c r="AI31" s="110">
        <v>-2.1378449757678002</v>
      </c>
      <c r="AJ31" s="110"/>
      <c r="AK31" s="140"/>
      <c r="AL31" s="138"/>
      <c r="AM31" s="110">
        <v>1.4010164285986002</v>
      </c>
      <c r="AN31" s="110"/>
      <c r="AO31" s="110">
        <v>0.30107971819860002</v>
      </c>
      <c r="AP31" s="110"/>
      <c r="AQ31" s="110">
        <v>0.11412137919919985</v>
      </c>
      <c r="AR31" s="110"/>
      <c r="AS31" s="110">
        <v>-2.7365288040085001</v>
      </c>
      <c r="AT31" s="141"/>
    </row>
    <row r="32" spans="2:46" ht="20.25" hidden="1" customHeight="1" outlineLevel="1">
      <c r="B32" s="191" t="s">
        <v>242</v>
      </c>
      <c r="C32" s="110">
        <v>0</v>
      </c>
      <c r="D32" s="110">
        <v>0.72023781000000009</v>
      </c>
      <c r="E32" s="110">
        <v>0</v>
      </c>
      <c r="F32" s="110">
        <v>0</v>
      </c>
      <c r="G32" s="110">
        <v>0</v>
      </c>
      <c r="H32" s="110">
        <v>0</v>
      </c>
      <c r="I32" s="110">
        <v>0</v>
      </c>
      <c r="J32" s="110"/>
      <c r="K32" s="140"/>
      <c r="L32" s="110">
        <f t="shared" si="3"/>
        <v>0.72023781000000009</v>
      </c>
      <c r="M32" s="110"/>
      <c r="N32" s="110">
        <f t="shared" si="4"/>
        <v>0</v>
      </c>
      <c r="O32" s="140"/>
      <c r="P32" s="138"/>
      <c r="Q32" s="110">
        <f t="shared" si="5"/>
        <v>0.72023781000000009</v>
      </c>
      <c r="R32" s="110"/>
      <c r="S32" s="110">
        <f t="shared" si="6"/>
        <v>0</v>
      </c>
      <c r="T32" s="141"/>
      <c r="U32" s="141"/>
      <c r="V32" s="110">
        <v>0</v>
      </c>
      <c r="W32" s="110">
        <v>0</v>
      </c>
      <c r="X32" s="110">
        <v>0</v>
      </c>
      <c r="Y32" s="110">
        <v>0</v>
      </c>
      <c r="Z32" s="110">
        <v>0</v>
      </c>
      <c r="AA32" s="110">
        <v>0</v>
      </c>
      <c r="AB32" s="110">
        <v>0</v>
      </c>
      <c r="AC32" s="110">
        <v>0</v>
      </c>
      <c r="AD32" s="110">
        <v>-35.315531019999995</v>
      </c>
      <c r="AE32" s="110">
        <v>0</v>
      </c>
      <c r="AF32" s="110">
        <v>-9.2797155099999991</v>
      </c>
      <c r="AG32" s="110">
        <v>0</v>
      </c>
      <c r="AH32" s="110">
        <v>0</v>
      </c>
      <c r="AI32" s="110">
        <v>1.2958629444533001</v>
      </c>
      <c r="AJ32" s="110"/>
      <c r="AK32" s="140"/>
      <c r="AL32" s="138"/>
      <c r="AM32" s="110">
        <v>0</v>
      </c>
      <c r="AN32" s="110"/>
      <c r="AO32" s="110">
        <v>0</v>
      </c>
      <c r="AP32" s="110"/>
      <c r="AQ32" s="110">
        <v>-44.595246529999997</v>
      </c>
      <c r="AR32" s="110"/>
      <c r="AS32" s="110">
        <v>-7.983852565546699</v>
      </c>
      <c r="AT32" s="141"/>
    </row>
    <row r="33" spans="1:46" ht="20.25" hidden="1" customHeight="1" outlineLevel="1">
      <c r="B33" s="191" t="s">
        <v>265</v>
      </c>
      <c r="C33" s="110">
        <v>0</v>
      </c>
      <c r="D33" s="110">
        <v>0</v>
      </c>
      <c r="E33" s="110">
        <v>0</v>
      </c>
      <c r="F33" s="110">
        <v>0</v>
      </c>
      <c r="G33" s="110">
        <v>0</v>
      </c>
      <c r="H33" s="110">
        <v>0</v>
      </c>
      <c r="I33" s="110">
        <v>0</v>
      </c>
      <c r="J33" s="110"/>
      <c r="K33" s="140"/>
      <c r="L33" s="110">
        <f t="shared" si="3"/>
        <v>0</v>
      </c>
      <c r="M33" s="110"/>
      <c r="N33" s="110">
        <f t="shared" si="4"/>
        <v>0</v>
      </c>
      <c r="O33" s="140"/>
      <c r="P33" s="138"/>
      <c r="Q33" s="110">
        <f t="shared" si="5"/>
        <v>0</v>
      </c>
      <c r="R33" s="110"/>
      <c r="S33" s="110">
        <f t="shared" si="6"/>
        <v>0</v>
      </c>
      <c r="T33" s="141"/>
      <c r="U33" s="141"/>
      <c r="V33" s="110">
        <v>0</v>
      </c>
      <c r="W33" s="110">
        <v>0</v>
      </c>
      <c r="X33" s="110">
        <v>0</v>
      </c>
      <c r="Y33" s="110">
        <v>0</v>
      </c>
      <c r="Z33" s="110">
        <v>0</v>
      </c>
      <c r="AA33" s="110">
        <v>0</v>
      </c>
      <c r="AB33" s="110">
        <v>0</v>
      </c>
      <c r="AC33" s="110">
        <v>0</v>
      </c>
      <c r="AD33" s="110">
        <v>0</v>
      </c>
      <c r="AE33" s="110">
        <v>0</v>
      </c>
      <c r="AF33" s="110">
        <v>0</v>
      </c>
      <c r="AG33" s="110">
        <v>0</v>
      </c>
      <c r="AH33" s="110">
        <v>0</v>
      </c>
      <c r="AI33" s="110">
        <v>0</v>
      </c>
      <c r="AJ33" s="110"/>
      <c r="AK33" s="140"/>
      <c r="AL33" s="138"/>
      <c r="AM33" s="110">
        <v>0</v>
      </c>
      <c r="AN33" s="110"/>
      <c r="AO33" s="110">
        <v>0</v>
      </c>
      <c r="AP33" s="110"/>
      <c r="AQ33" s="110">
        <v>0</v>
      </c>
      <c r="AR33" s="110"/>
      <c r="AS33" s="110">
        <v>0</v>
      </c>
      <c r="AT33" s="141"/>
    </row>
    <row r="34" spans="1:46" ht="20.25" hidden="1" customHeight="1" outlineLevel="1">
      <c r="B34" s="191" t="s">
        <v>243</v>
      </c>
      <c r="C34" s="110">
        <v>0</v>
      </c>
      <c r="D34" s="110">
        <v>0</v>
      </c>
      <c r="E34" s="110">
        <v>1.06739841</v>
      </c>
      <c r="F34" s="110">
        <v>0</v>
      </c>
      <c r="G34" s="110">
        <v>0</v>
      </c>
      <c r="H34" s="110">
        <v>1.4039431</v>
      </c>
      <c r="I34" s="110">
        <v>0</v>
      </c>
      <c r="J34" s="110"/>
      <c r="K34" s="140"/>
      <c r="L34" s="110">
        <f t="shared" si="3"/>
        <v>1.06739841</v>
      </c>
      <c r="M34" s="110"/>
      <c r="N34" s="110">
        <f t="shared" si="4"/>
        <v>1.4039431</v>
      </c>
      <c r="O34" s="140"/>
      <c r="P34" s="138"/>
      <c r="Q34" s="110">
        <f t="shared" si="5"/>
        <v>1.06739841</v>
      </c>
      <c r="R34" s="110"/>
      <c r="S34" s="110">
        <f t="shared" si="6"/>
        <v>1.4039431</v>
      </c>
      <c r="T34" s="141"/>
      <c r="U34" s="141"/>
      <c r="V34" s="110">
        <v>0</v>
      </c>
      <c r="W34" s="110">
        <v>0</v>
      </c>
      <c r="X34" s="110">
        <v>1.06739841</v>
      </c>
      <c r="Y34" s="110">
        <v>0</v>
      </c>
      <c r="Z34" s="110">
        <v>0</v>
      </c>
      <c r="AA34" s="110">
        <v>1.4039431</v>
      </c>
      <c r="AB34" s="110">
        <v>0</v>
      </c>
      <c r="AC34" s="110">
        <v>0</v>
      </c>
      <c r="AD34" s="110">
        <v>0</v>
      </c>
      <c r="AE34" s="110">
        <v>0</v>
      </c>
      <c r="AF34" s="110">
        <v>0</v>
      </c>
      <c r="AG34" s="110">
        <v>9.5890784499999988</v>
      </c>
      <c r="AH34" s="110">
        <v>0</v>
      </c>
      <c r="AI34" s="110">
        <v>0</v>
      </c>
      <c r="AJ34" s="110"/>
      <c r="AK34" s="140"/>
      <c r="AL34" s="138"/>
      <c r="AM34" s="110">
        <v>1.06739841</v>
      </c>
      <c r="AN34" s="110"/>
      <c r="AO34" s="110">
        <v>1.4039431</v>
      </c>
      <c r="AP34" s="110"/>
      <c r="AQ34" s="110">
        <v>9.5890784499999988</v>
      </c>
      <c r="AR34" s="110"/>
      <c r="AS34" s="110">
        <v>9.5890784499999988</v>
      </c>
      <c r="AT34" s="141"/>
    </row>
    <row r="35" spans="1:46" ht="20.25" hidden="1" customHeight="1" outlineLevel="1">
      <c r="B35" s="191" t="s">
        <v>67</v>
      </c>
      <c r="C35" s="110">
        <v>0</v>
      </c>
      <c r="D35" s="110">
        <v>0</v>
      </c>
      <c r="E35" s="110">
        <v>0</v>
      </c>
      <c r="F35" s="110">
        <v>48.127063679999999</v>
      </c>
      <c r="G35" s="110">
        <v>0</v>
      </c>
      <c r="H35" s="110">
        <v>0</v>
      </c>
      <c r="I35" s="110">
        <v>99.681855999999996</v>
      </c>
      <c r="J35" s="110"/>
      <c r="K35" s="140"/>
      <c r="L35" s="110">
        <f t="shared" si="3"/>
        <v>0</v>
      </c>
      <c r="M35" s="110"/>
      <c r="N35" s="110">
        <f t="shared" si="4"/>
        <v>99.681855999999996</v>
      </c>
      <c r="O35" s="140"/>
      <c r="P35" s="138"/>
      <c r="Q35" s="110">
        <f t="shared" si="5"/>
        <v>48.127063679999999</v>
      </c>
      <c r="R35" s="110"/>
      <c r="S35" s="110">
        <f t="shared" si="6"/>
        <v>147.80891968</v>
      </c>
      <c r="T35" s="141"/>
      <c r="U35" s="141"/>
      <c r="V35" s="110">
        <v>0</v>
      </c>
      <c r="W35" s="110">
        <v>0</v>
      </c>
      <c r="X35" s="110">
        <v>0</v>
      </c>
      <c r="Y35" s="110">
        <v>48.127063679999999</v>
      </c>
      <c r="Z35" s="110">
        <v>0</v>
      </c>
      <c r="AA35" s="110">
        <v>0</v>
      </c>
      <c r="AB35" s="110">
        <v>97.157855999999995</v>
      </c>
      <c r="AC35" s="110">
        <v>252.39957146</v>
      </c>
      <c r="AD35" s="110">
        <v>0</v>
      </c>
      <c r="AE35" s="110">
        <v>0</v>
      </c>
      <c r="AF35" s="110">
        <v>0</v>
      </c>
      <c r="AG35" s="110">
        <v>0</v>
      </c>
      <c r="AH35" s="110">
        <v>0</v>
      </c>
      <c r="AI35" s="110">
        <v>0</v>
      </c>
      <c r="AJ35" s="110"/>
      <c r="AK35" s="140"/>
      <c r="AL35" s="138"/>
      <c r="AM35" s="110">
        <v>48.127063679999999</v>
      </c>
      <c r="AN35" s="110"/>
      <c r="AO35" s="110">
        <v>349.55742745999999</v>
      </c>
      <c r="AP35" s="110"/>
      <c r="AQ35" s="110">
        <v>0</v>
      </c>
      <c r="AR35" s="110"/>
      <c r="AS35" s="110">
        <v>0</v>
      </c>
      <c r="AT35" s="141"/>
    </row>
    <row r="36" spans="1:46" ht="20.25" customHeight="1" collapsed="1">
      <c r="B36" s="207" t="s">
        <v>266</v>
      </c>
      <c r="C36" s="142">
        <f t="shared" ref="C36:I36" si="7">+C26+C27+C28</f>
        <v>58.79037163333571</v>
      </c>
      <c r="D36" s="142">
        <f t="shared" si="7"/>
        <v>60.359354037701394</v>
      </c>
      <c r="E36" s="142">
        <f t="shared" si="7"/>
        <v>52.167281493602879</v>
      </c>
      <c r="F36" s="142">
        <f t="shared" si="7"/>
        <v>54.146829588892409</v>
      </c>
      <c r="G36" s="142">
        <f t="shared" si="7"/>
        <v>49.481041529913064</v>
      </c>
      <c r="H36" s="142">
        <f t="shared" si="7"/>
        <v>48.622432462597516</v>
      </c>
      <c r="I36" s="142">
        <f t="shared" si="7"/>
        <v>40.542076721289675</v>
      </c>
      <c r="J36" s="137"/>
      <c r="K36" s="140"/>
      <c r="L36" s="142">
        <f t="shared" si="3"/>
        <v>171.31700716463999</v>
      </c>
      <c r="M36" s="142"/>
      <c r="N36" s="142">
        <f t="shared" si="4"/>
        <v>138.64555071380025</v>
      </c>
      <c r="O36" s="140"/>
      <c r="P36" s="138"/>
      <c r="Q36" s="142">
        <f t="shared" si="5"/>
        <v>225.46383675353241</v>
      </c>
      <c r="R36" s="142"/>
      <c r="S36" s="142">
        <f t="shared" si="6"/>
        <v>192.79238030269266</v>
      </c>
      <c r="T36" s="138"/>
      <c r="U36" s="138"/>
      <c r="V36" s="142">
        <v>58.790371813170204</v>
      </c>
      <c r="W36" s="142">
        <v>54.603097039016639</v>
      </c>
      <c r="X36" s="142">
        <v>52.167281460647565</v>
      </c>
      <c r="Y36" s="142">
        <v>51.539499461282482</v>
      </c>
      <c r="Z36" s="142">
        <v>51.684679038482848</v>
      </c>
      <c r="AA36" s="142">
        <v>44.14196189259755</v>
      </c>
      <c r="AB36" s="142">
        <v>42.542076577060058</v>
      </c>
      <c r="AC36" s="142">
        <v>36.794263991261914</v>
      </c>
      <c r="AD36" s="142">
        <v>26.873034655299644</v>
      </c>
      <c r="AE36" s="142">
        <v>26.611142912043221</v>
      </c>
      <c r="AF36" s="142">
        <v>34.872105509928701</v>
      </c>
      <c r="AG36" s="142">
        <v>22.777994485868476</v>
      </c>
      <c r="AH36" s="142">
        <v>36.450804621982911</v>
      </c>
      <c r="AI36" s="142">
        <v>44.633053017984714</v>
      </c>
      <c r="AJ36" s="137"/>
      <c r="AK36" s="140"/>
      <c r="AL36" s="138"/>
      <c r="AM36" s="142">
        <v>217.10024977411689</v>
      </c>
      <c r="AN36" s="142"/>
      <c r="AO36" s="142">
        <v>175.16298149940235</v>
      </c>
      <c r="AP36" s="142"/>
      <c r="AQ36" s="142">
        <v>111.13427756314005</v>
      </c>
      <c r="AR36" s="142"/>
      <c r="AS36" s="142">
        <v>138.7339576357648</v>
      </c>
      <c r="AT36" s="138"/>
    </row>
    <row r="37" spans="1:46" ht="20.25" customHeight="1">
      <c r="B37" s="105" t="s">
        <v>154</v>
      </c>
      <c r="C37" s="110">
        <v>1.0573009900000003</v>
      </c>
      <c r="D37" s="110">
        <v>0.81916550999999982</v>
      </c>
      <c r="E37" s="110">
        <v>0.2200685</v>
      </c>
      <c r="F37" s="110">
        <v>2.0245031</v>
      </c>
      <c r="G37" s="110">
        <v>1.0082270800000002</v>
      </c>
      <c r="H37" s="110">
        <v>2.0300903199999998</v>
      </c>
      <c r="I37" s="110">
        <v>1.15459519</v>
      </c>
      <c r="J37" s="110"/>
      <c r="K37" s="140"/>
      <c r="L37" s="110">
        <f t="shared" si="3"/>
        <v>2.0965350000000003</v>
      </c>
      <c r="M37" s="110"/>
      <c r="N37" s="110">
        <f t="shared" si="4"/>
        <v>4.1929125899999997</v>
      </c>
      <c r="O37" s="140"/>
      <c r="P37" s="138"/>
      <c r="Q37" s="110">
        <f t="shared" si="5"/>
        <v>4.1210380999999998</v>
      </c>
      <c r="R37" s="110"/>
      <c r="S37" s="110">
        <f t="shared" si="6"/>
        <v>6.2174156900000002</v>
      </c>
      <c r="T37" s="141"/>
      <c r="U37" s="141"/>
      <c r="V37" s="110">
        <v>1.0573009900000003</v>
      </c>
      <c r="W37" s="110">
        <v>1.5394033199999999</v>
      </c>
      <c r="X37" s="110">
        <v>0.2200685</v>
      </c>
      <c r="Y37" s="110">
        <v>2.0245031</v>
      </c>
      <c r="Z37" s="110">
        <v>1.0082270800000002</v>
      </c>
      <c r="AA37" s="110">
        <v>2.0300903199999998</v>
      </c>
      <c r="AB37" s="110">
        <v>1.15459519</v>
      </c>
      <c r="AC37" s="110">
        <v>1.5102393999999999</v>
      </c>
      <c r="AD37" s="110">
        <v>4.3741576799999997</v>
      </c>
      <c r="AE37" s="110">
        <v>4.7994928700000008</v>
      </c>
      <c r="AF37" s="110">
        <v>2.5638226414713539</v>
      </c>
      <c r="AG37" s="110">
        <v>4.882060322000001</v>
      </c>
      <c r="AH37" s="110">
        <v>4.6481144800000003</v>
      </c>
      <c r="AI37" s="110">
        <v>1.3500596000000002</v>
      </c>
      <c r="AJ37" s="110"/>
      <c r="AK37" s="140"/>
      <c r="AL37" s="138"/>
      <c r="AM37" s="110">
        <v>4.8412759100000002</v>
      </c>
      <c r="AN37" s="110"/>
      <c r="AO37" s="110">
        <v>5.7031519899999994</v>
      </c>
      <c r="AP37" s="110"/>
      <c r="AQ37" s="110">
        <v>16.619533513471357</v>
      </c>
      <c r="AR37" s="110"/>
      <c r="AS37" s="110">
        <v>13.444057043471355</v>
      </c>
      <c r="AT37" s="141"/>
    </row>
    <row r="38" spans="1:46" ht="20.25" customHeight="1">
      <c r="B38" s="105" t="s">
        <v>153</v>
      </c>
      <c r="C38" s="110">
        <v>9.7181847054214057</v>
      </c>
      <c r="D38" s="110">
        <v>8.9043428699999989</v>
      </c>
      <c r="E38" s="110">
        <v>16.505921867044666</v>
      </c>
      <c r="F38" s="110">
        <v>19.106506</v>
      </c>
      <c r="G38" s="110">
        <v>23.660852638569768</v>
      </c>
      <c r="H38" s="110">
        <v>18.708014581627019</v>
      </c>
      <c r="I38" s="110">
        <v>16.84800385577033</v>
      </c>
      <c r="J38" s="110"/>
      <c r="K38" s="140"/>
      <c r="L38" s="110">
        <f t="shared" si="3"/>
        <v>35.128449442466071</v>
      </c>
      <c r="M38" s="110"/>
      <c r="N38" s="110">
        <f t="shared" si="4"/>
        <v>59.21687107596712</v>
      </c>
      <c r="O38" s="140"/>
      <c r="P38" s="138"/>
      <c r="Q38" s="110">
        <f t="shared" si="5"/>
        <v>54.234955442466074</v>
      </c>
      <c r="R38" s="110"/>
      <c r="S38" s="110">
        <f t="shared" si="6"/>
        <v>78.323377075967116</v>
      </c>
      <c r="T38" s="141"/>
      <c r="U38" s="141"/>
      <c r="V38" s="110">
        <v>9.7181847054214057</v>
      </c>
      <c r="W38" s="110">
        <v>8.9043428699999989</v>
      </c>
      <c r="X38" s="110">
        <v>16.505921867044666</v>
      </c>
      <c r="Y38" s="110">
        <v>19.106506</v>
      </c>
      <c r="Z38" s="110">
        <v>23.660852638569768</v>
      </c>
      <c r="AA38" s="110">
        <v>18.708014581627019</v>
      </c>
      <c r="AB38" s="110">
        <v>16.84800385577033</v>
      </c>
      <c r="AC38" s="110">
        <v>14.718655356051629</v>
      </c>
      <c r="AD38" s="110">
        <v>13.139570714679241</v>
      </c>
      <c r="AE38" s="110">
        <v>11.721314837343202</v>
      </c>
      <c r="AF38" s="110">
        <v>11.258214103460665</v>
      </c>
      <c r="AG38" s="110">
        <v>9.4971252924263414</v>
      </c>
      <c r="AH38" s="110">
        <v>5.3667213871462902</v>
      </c>
      <c r="AI38" s="110">
        <v>4.9281899999999998</v>
      </c>
      <c r="AJ38" s="110"/>
      <c r="AK38" s="140"/>
      <c r="AL38" s="138"/>
      <c r="AM38" s="110">
        <v>54.234955442466074</v>
      </c>
      <c r="AN38" s="110"/>
      <c r="AO38" s="110">
        <v>73.935526432018747</v>
      </c>
      <c r="AP38" s="110"/>
      <c r="AQ38" s="110">
        <v>45.616224947909451</v>
      </c>
      <c r="AR38" s="110"/>
      <c r="AS38" s="110">
        <v>31.050250783033299</v>
      </c>
      <c r="AT38" s="141"/>
    </row>
    <row r="39" spans="1:46" ht="20.25" hidden="1" customHeight="1" outlineLevel="1">
      <c r="B39" s="189" t="s">
        <v>235</v>
      </c>
      <c r="C39" s="190">
        <v>9.7181847054214057</v>
      </c>
      <c r="D39" s="190">
        <v>8.9043428699999989</v>
      </c>
      <c r="E39" s="190">
        <v>15.048272162660821</v>
      </c>
      <c r="F39" s="190">
        <v>17.384346465105761</v>
      </c>
      <c r="G39" s="190">
        <v>21.9414809749209</v>
      </c>
      <c r="H39" s="190">
        <v>17.561893823297023</v>
      </c>
      <c r="I39" s="190">
        <v>15.694019543363577</v>
      </c>
      <c r="J39" s="110"/>
      <c r="K39" s="140"/>
      <c r="L39" s="190">
        <f t="shared" si="3"/>
        <v>33.670799738082223</v>
      </c>
      <c r="M39" s="190"/>
      <c r="N39" s="190">
        <f t="shared" si="4"/>
        <v>55.1973943415815</v>
      </c>
      <c r="O39" s="140"/>
      <c r="P39" s="138"/>
      <c r="Q39" s="190">
        <f t="shared" si="5"/>
        <v>51.055146203187988</v>
      </c>
      <c r="R39" s="190"/>
      <c r="S39" s="190">
        <f t="shared" si="6"/>
        <v>72.581740806687264</v>
      </c>
      <c r="T39" s="141"/>
      <c r="U39" s="141"/>
      <c r="V39" s="190">
        <v>9.7181847054214057</v>
      </c>
      <c r="W39" s="190">
        <v>8.9043428699999989</v>
      </c>
      <c r="X39" s="190">
        <v>15.048272162660821</v>
      </c>
      <c r="Y39" s="190">
        <v>17.384346465105761</v>
      </c>
      <c r="Z39" s="190">
        <v>21.9414809749209</v>
      </c>
      <c r="AA39" s="190">
        <v>17.561893823297023</v>
      </c>
      <c r="AB39" s="190">
        <v>15.694019543363577</v>
      </c>
      <c r="AC39" s="190">
        <v>13.9909624384706</v>
      </c>
      <c r="AD39" s="190">
        <v>13.139570714679241</v>
      </c>
      <c r="AE39" s="190">
        <v>11.721314837343202</v>
      </c>
      <c r="AF39" s="190">
        <v>11.258214103460665</v>
      </c>
      <c r="AG39" s="190">
        <v>9.4971252924263414</v>
      </c>
      <c r="AH39" s="190">
        <v>5.3667213871462902</v>
      </c>
      <c r="AI39" s="190">
        <v>4.9281899999999998</v>
      </c>
      <c r="AJ39" s="110"/>
      <c r="AK39" s="140"/>
      <c r="AL39" s="138"/>
      <c r="AM39" s="190">
        <v>51.055146203187988</v>
      </c>
      <c r="AN39" s="190"/>
      <c r="AO39" s="190">
        <v>69.188356780052104</v>
      </c>
      <c r="AP39" s="190"/>
      <c r="AQ39" s="190">
        <v>45.616224947909451</v>
      </c>
      <c r="AR39" s="190"/>
      <c r="AS39" s="190">
        <v>31.050250783033299</v>
      </c>
      <c r="AT39" s="141"/>
    </row>
    <row r="40" spans="1:46" ht="20.25" hidden="1" customHeight="1" outlineLevel="1">
      <c r="B40" s="191" t="s">
        <v>236</v>
      </c>
      <c r="C40" s="110">
        <v>0</v>
      </c>
      <c r="D40" s="110">
        <v>0</v>
      </c>
      <c r="E40" s="110">
        <v>0</v>
      </c>
      <c r="F40" s="110">
        <v>0</v>
      </c>
      <c r="G40" s="110">
        <v>7.7044690771572916E-2</v>
      </c>
      <c r="H40" s="110">
        <v>2.5092870218579234E-2</v>
      </c>
      <c r="I40" s="110">
        <v>7.5944945355191883E-4</v>
      </c>
      <c r="J40" s="110"/>
      <c r="K40" s="140"/>
      <c r="L40" s="110">
        <f t="shared" si="3"/>
        <v>0</v>
      </c>
      <c r="M40" s="110"/>
      <c r="N40" s="110">
        <f t="shared" si="4"/>
        <v>0.10289701044370406</v>
      </c>
      <c r="O40" s="140"/>
      <c r="P40" s="138"/>
      <c r="Q40" s="110">
        <f t="shared" si="5"/>
        <v>0</v>
      </c>
      <c r="R40" s="110"/>
      <c r="S40" s="110">
        <f t="shared" si="6"/>
        <v>0.10289701044370406</v>
      </c>
      <c r="T40" s="141"/>
      <c r="U40" s="141"/>
      <c r="V40" s="110">
        <v>0</v>
      </c>
      <c r="W40" s="110">
        <v>0</v>
      </c>
      <c r="X40" s="110">
        <v>0</v>
      </c>
      <c r="Y40" s="110">
        <v>0</v>
      </c>
      <c r="Z40" s="110">
        <v>7.7044690771572916E-2</v>
      </c>
      <c r="AA40" s="110">
        <v>2.5092870218579234E-2</v>
      </c>
      <c r="AB40" s="110">
        <v>7.5944945355191883E-4</v>
      </c>
      <c r="AC40" s="110">
        <v>0</v>
      </c>
      <c r="AD40" s="110">
        <v>0</v>
      </c>
      <c r="AE40" s="110">
        <v>0</v>
      </c>
      <c r="AF40" s="110">
        <v>0</v>
      </c>
      <c r="AG40" s="110">
        <v>0</v>
      </c>
      <c r="AH40" s="110">
        <v>0</v>
      </c>
      <c r="AI40" s="110">
        <v>0</v>
      </c>
      <c r="AJ40" s="110"/>
      <c r="AK40" s="140"/>
      <c r="AL40" s="138"/>
      <c r="AM40" s="110">
        <v>0</v>
      </c>
      <c r="AN40" s="110"/>
      <c r="AO40" s="110">
        <v>0.10289701044370406</v>
      </c>
      <c r="AP40" s="110"/>
      <c r="AQ40" s="110">
        <v>0</v>
      </c>
      <c r="AR40" s="110"/>
      <c r="AS40" s="110">
        <v>0</v>
      </c>
      <c r="AT40" s="141"/>
    </row>
    <row r="41" spans="1:46" ht="20.25" hidden="1" customHeight="1" outlineLevel="1">
      <c r="B41" s="191" t="s">
        <v>237</v>
      </c>
      <c r="C41" s="110">
        <v>0</v>
      </c>
      <c r="D41" s="110">
        <v>0</v>
      </c>
      <c r="E41" s="110">
        <v>1.4576497043838439</v>
      </c>
      <c r="F41" s="110">
        <v>1.7221595348942373</v>
      </c>
      <c r="G41" s="110">
        <v>1.642326972877296</v>
      </c>
      <c r="H41" s="110">
        <v>1.1210278881114184</v>
      </c>
      <c r="I41" s="110">
        <v>1.1532248629532</v>
      </c>
      <c r="J41" s="110"/>
      <c r="K41" s="140"/>
      <c r="L41" s="110">
        <f t="shared" si="3"/>
        <v>1.4576497043838439</v>
      </c>
      <c r="M41" s="110"/>
      <c r="N41" s="110">
        <f t="shared" si="4"/>
        <v>3.9165797239419149</v>
      </c>
      <c r="O41" s="140"/>
      <c r="P41" s="138"/>
      <c r="Q41" s="110">
        <f t="shared" si="5"/>
        <v>3.1798092392780815</v>
      </c>
      <c r="R41" s="110"/>
      <c r="S41" s="110">
        <f t="shared" si="6"/>
        <v>5.6387392588361518</v>
      </c>
      <c r="T41" s="141"/>
      <c r="U41" s="141"/>
      <c r="V41" s="110">
        <v>0</v>
      </c>
      <c r="W41" s="110">
        <v>0</v>
      </c>
      <c r="X41" s="110">
        <v>1.4576497043838439</v>
      </c>
      <c r="Y41" s="110">
        <v>1.7221595348942373</v>
      </c>
      <c r="Z41" s="110">
        <v>1.642326972877296</v>
      </c>
      <c r="AA41" s="110">
        <v>1.1210278881114184</v>
      </c>
      <c r="AB41" s="110">
        <v>1.1532248629532</v>
      </c>
      <c r="AC41" s="110">
        <v>0.72769291758102994</v>
      </c>
      <c r="AD41" s="110">
        <v>0</v>
      </c>
      <c r="AE41" s="110">
        <v>0</v>
      </c>
      <c r="AF41" s="110">
        <v>0</v>
      </c>
      <c r="AG41" s="110">
        <v>0</v>
      </c>
      <c r="AH41" s="110">
        <v>0</v>
      </c>
      <c r="AI41" s="110">
        <v>0</v>
      </c>
      <c r="AJ41" s="110"/>
      <c r="AK41" s="140"/>
      <c r="AL41" s="138"/>
      <c r="AM41" s="110">
        <v>3.1798092392780815</v>
      </c>
      <c r="AN41" s="110"/>
      <c r="AO41" s="110">
        <v>4.6442726415229449</v>
      </c>
      <c r="AP41" s="110"/>
      <c r="AQ41" s="110">
        <v>0</v>
      </c>
      <c r="AR41" s="110"/>
      <c r="AS41" s="110">
        <v>0</v>
      </c>
      <c r="AT41" s="141"/>
    </row>
    <row r="42" spans="1:46" ht="20.25" customHeight="1" collapsed="1">
      <c r="B42" s="111" t="s">
        <v>156</v>
      </c>
      <c r="C42" s="142">
        <f t="shared" ref="C42:I42" si="8">+C36+C37+C38</f>
        <v>69.565857328757119</v>
      </c>
      <c r="D42" s="142">
        <f t="shared" si="8"/>
        <v>70.082862417701392</v>
      </c>
      <c r="E42" s="142">
        <f t="shared" si="8"/>
        <v>68.893271860647545</v>
      </c>
      <c r="F42" s="142">
        <f t="shared" si="8"/>
        <v>75.277838688892402</v>
      </c>
      <c r="G42" s="142">
        <f t="shared" si="8"/>
        <v>74.150121248482833</v>
      </c>
      <c r="H42" s="142">
        <f t="shared" si="8"/>
        <v>69.360537364224541</v>
      </c>
      <c r="I42" s="142">
        <f t="shared" si="8"/>
        <v>58.544675767060006</v>
      </c>
      <c r="J42" s="137"/>
      <c r="K42" s="140"/>
      <c r="L42" s="142">
        <f t="shared" si="3"/>
        <v>208.54199160710607</v>
      </c>
      <c r="M42" s="142"/>
      <c r="N42" s="142">
        <f t="shared" si="4"/>
        <v>202.05533437976737</v>
      </c>
      <c r="O42" s="140"/>
      <c r="P42" s="138"/>
      <c r="Q42" s="142">
        <f t="shared" si="5"/>
        <v>283.81983029599849</v>
      </c>
      <c r="R42" s="142"/>
      <c r="S42" s="142">
        <f t="shared" si="6"/>
        <v>277.33317306865979</v>
      </c>
      <c r="T42" s="138"/>
      <c r="U42" s="138"/>
      <c r="V42" s="142">
        <v>69.565857508591606</v>
      </c>
      <c r="W42" s="142">
        <v>65.046843229016631</v>
      </c>
      <c r="X42" s="142">
        <v>68.893271827692232</v>
      </c>
      <c r="Y42" s="142">
        <v>72.670508561282475</v>
      </c>
      <c r="Z42" s="142">
        <v>76.353758757052617</v>
      </c>
      <c r="AA42" s="142">
        <v>64.880066794224575</v>
      </c>
      <c r="AB42" s="142">
        <v>60.54467562283039</v>
      </c>
      <c r="AC42" s="142">
        <v>53.023158747313545</v>
      </c>
      <c r="AD42" s="142">
        <v>44.386763049978882</v>
      </c>
      <c r="AE42" s="142">
        <v>43.131950619386423</v>
      </c>
      <c r="AF42" s="142">
        <v>48.694142254860722</v>
      </c>
      <c r="AG42" s="142">
        <v>37.157180100294816</v>
      </c>
      <c r="AH42" s="142">
        <v>46.465640489129207</v>
      </c>
      <c r="AI42" s="142">
        <v>50.911302617984717</v>
      </c>
      <c r="AJ42" s="137"/>
      <c r="AK42" s="140"/>
      <c r="AL42" s="138"/>
      <c r="AM42" s="142">
        <v>276.17648112658293</v>
      </c>
      <c r="AN42" s="142"/>
      <c r="AO42" s="142">
        <v>254.80165992142113</v>
      </c>
      <c r="AP42" s="142"/>
      <c r="AQ42" s="142">
        <v>173.37003602452083</v>
      </c>
      <c r="AR42" s="142"/>
      <c r="AS42" s="142">
        <v>183.22826546226946</v>
      </c>
      <c r="AT42" s="138"/>
    </row>
    <row r="43" spans="1:46" s="143" customFormat="1" ht="20.25" customHeight="1">
      <c r="B43" s="105" t="s">
        <v>155</v>
      </c>
      <c r="J43" s="110"/>
      <c r="K43" s="140"/>
      <c r="L43" s="143" t="s">
        <v>140</v>
      </c>
      <c r="M43" s="138" t="s">
        <v>140</v>
      </c>
      <c r="N43" s="143" t="s">
        <v>140</v>
      </c>
      <c r="O43" s="140"/>
      <c r="P43" s="141"/>
      <c r="Q43" s="208">
        <v>-3.2710476689621695</v>
      </c>
      <c r="R43" s="141"/>
      <c r="S43" s="208">
        <v>2.4756018111490952</v>
      </c>
      <c r="T43" s="141"/>
      <c r="U43" s="141"/>
      <c r="AJ43" s="110"/>
      <c r="AK43" s="140"/>
      <c r="AL43" s="141"/>
      <c r="AM43" s="208">
        <v>-3.2710476689621695</v>
      </c>
      <c r="AN43" s="141"/>
      <c r="AO43" s="208">
        <v>0.96945949839492607</v>
      </c>
      <c r="AP43" s="141"/>
      <c r="AQ43" s="208">
        <v>-0.15318009758242959</v>
      </c>
      <c r="AR43" s="141"/>
      <c r="AS43" s="208">
        <v>-0.90912859492828557</v>
      </c>
      <c r="AT43" s="141"/>
    </row>
    <row r="44" spans="1:46" ht="20.25" customHeight="1">
      <c r="B44" s="105" t="s">
        <v>267</v>
      </c>
      <c r="J44" s="110"/>
      <c r="K44" s="140"/>
      <c r="L44" s="133" t="s">
        <v>140</v>
      </c>
      <c r="M44" s="141"/>
      <c r="N44" s="133" t="s">
        <v>140</v>
      </c>
      <c r="O44" s="140"/>
      <c r="P44" s="141"/>
      <c r="Q44" s="208">
        <v>71.011356572190721</v>
      </c>
      <c r="R44" s="141"/>
      <c r="S44" s="208">
        <v>85.654265953132366</v>
      </c>
      <c r="T44" s="141"/>
      <c r="U44" s="141"/>
      <c r="AJ44" s="110"/>
      <c r="AK44" s="140"/>
      <c r="AL44" s="141"/>
      <c r="AM44" s="208">
        <v>71.011356572190707</v>
      </c>
      <c r="AN44" s="141"/>
      <c r="AO44" s="208">
        <v>113.43604679457806</v>
      </c>
      <c r="AP44" s="141"/>
      <c r="AQ44" s="208">
        <v>182.27065072323313</v>
      </c>
      <c r="AR44" s="141"/>
      <c r="AS44" s="208">
        <v>190.85436593715241</v>
      </c>
      <c r="AT44" s="141"/>
    </row>
    <row r="45" spans="1:46" ht="3.75" customHeight="1">
      <c r="B45" s="117"/>
      <c r="J45" s="137"/>
      <c r="K45" s="140"/>
      <c r="M45" s="137"/>
      <c r="O45" s="140"/>
      <c r="P45" s="137"/>
      <c r="Q45" s="199"/>
      <c r="R45" s="137"/>
      <c r="S45" s="199"/>
      <c r="T45" s="137"/>
      <c r="U45" s="137"/>
      <c r="AJ45" s="137"/>
      <c r="AK45" s="140"/>
      <c r="AL45" s="137"/>
      <c r="AM45" s="199"/>
      <c r="AN45" s="137"/>
      <c r="AO45" s="199"/>
      <c r="AP45" s="137"/>
      <c r="AQ45" s="199"/>
      <c r="AR45" s="137"/>
      <c r="AS45" s="199"/>
      <c r="AT45" s="137"/>
    </row>
    <row r="46" spans="1:46" ht="20.25" customHeight="1">
      <c r="B46" s="111" t="s">
        <v>157</v>
      </c>
      <c r="I46" s="133" t="s">
        <v>140</v>
      </c>
      <c r="J46" s="137"/>
      <c r="K46" s="140"/>
      <c r="L46" s="133" t="s">
        <v>140</v>
      </c>
      <c r="M46" s="138" t="s">
        <v>140</v>
      </c>
      <c r="N46" s="133" t="s">
        <v>140</v>
      </c>
      <c r="O46" s="140"/>
      <c r="P46" s="138"/>
      <c r="Q46" s="209">
        <f>+Q42+Q43+Q44</f>
        <v>351.56013919922702</v>
      </c>
      <c r="R46" s="138"/>
      <c r="S46" s="209">
        <f>+S42+S43+S44</f>
        <v>365.46304083294126</v>
      </c>
      <c r="T46" s="138"/>
      <c r="U46" s="138"/>
      <c r="AJ46" s="137"/>
      <c r="AK46" s="140"/>
      <c r="AL46" s="138"/>
      <c r="AM46" s="209">
        <v>343.91679002981147</v>
      </c>
      <c r="AN46" s="138"/>
      <c r="AO46" s="209">
        <v>369.20716621439414</v>
      </c>
      <c r="AP46" s="138"/>
      <c r="AQ46" s="209">
        <v>355.48750665017155</v>
      </c>
      <c r="AR46" s="138"/>
      <c r="AS46" s="209">
        <v>373.17350280449358</v>
      </c>
      <c r="AT46" s="138"/>
    </row>
    <row r="47" spans="1:46" ht="3.75" customHeight="1">
      <c r="B47" s="117"/>
      <c r="I47" s="133" t="s">
        <v>140</v>
      </c>
      <c r="J47" s="137"/>
      <c r="K47" s="140"/>
      <c r="M47" s="137"/>
      <c r="O47" s="140"/>
      <c r="P47" s="137"/>
      <c r="R47" s="137"/>
      <c r="T47" s="137"/>
      <c r="U47" s="137"/>
      <c r="AJ47" s="137"/>
      <c r="AK47" s="140"/>
      <c r="AL47" s="137"/>
      <c r="AN47" s="137"/>
      <c r="AP47" s="137"/>
      <c r="AR47" s="137"/>
      <c r="AT47" s="137"/>
    </row>
    <row r="48" spans="1:46" ht="14.7">
      <c r="A48" s="201" t="s">
        <v>158</v>
      </c>
      <c r="B48" s="201"/>
      <c r="I48" s="133" t="s">
        <v>140</v>
      </c>
      <c r="AK48" s="140"/>
    </row>
    <row r="49" spans="1:1" ht="14.7">
      <c r="A49" s="210" t="s">
        <v>268</v>
      </c>
    </row>
    <row r="50" spans="1:1"/>
  </sheetData>
  <mergeCells count="1">
    <mergeCell ref="C3:S3"/>
  </mergeCells>
  <hyperlinks>
    <hyperlink ref="AU2" location="Contents!A1" display="Back"/>
  </hyperlinks>
  <pageMargins left="0.25" right="0.25" top="0.75" bottom="0.75" header="0.3" footer="0.3"/>
  <pageSetup scale="63" orientation="landscape" r:id="rId1"/>
  <headerFooter>
    <oddFooter>&amp;A</oddFooter>
  </headerFooter>
  <ignoredErrors>
    <ignoredError sqref="L8:S12 L14:S15 M13 O13:S13 L21:S4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53"/>
  <sheetViews>
    <sheetView showGridLines="0" topLeftCell="A5" zoomScaleNormal="100" workbookViewId="0">
      <selection activeCell="L35" sqref="L35"/>
    </sheetView>
  </sheetViews>
  <sheetFormatPr defaultColWidth="0" defaultRowHeight="14.7" zeroHeight="1"/>
  <cols>
    <col min="1" max="1" width="6.44140625" style="8" customWidth="1"/>
    <col min="2" max="2" width="2.44140625" style="8" customWidth="1"/>
    <col min="3" max="3" width="14.44140625" style="8" customWidth="1"/>
    <col min="4" max="7" width="16.44140625" style="8" customWidth="1"/>
    <col min="8" max="9" width="28.44140625" style="8" customWidth="1"/>
    <col min="10" max="10" width="22.44140625" style="8" customWidth="1"/>
    <col min="11" max="11" width="5.1640625" style="8" customWidth="1"/>
    <col min="12" max="12" width="8.44140625" style="8" customWidth="1"/>
    <col min="13" max="16384" width="8.44140625" style="8" hidden="1"/>
  </cols>
  <sheetData>
    <row r="1" spans="1:12">
      <c r="A1" s="153"/>
      <c r="E1" s="224"/>
    </row>
    <row r="2" spans="1:12" ht="17.399999999999999">
      <c r="I2" s="243"/>
      <c r="J2" s="243"/>
      <c r="L2" s="12" t="s">
        <v>160</v>
      </c>
    </row>
    <row r="3" spans="1:12"/>
    <row r="4" spans="1:12"/>
    <row r="5" spans="1:12"/>
    <row r="6" spans="1:12"/>
    <row r="7" spans="1:12"/>
    <row r="8" spans="1:12"/>
    <row r="9" spans="1:12"/>
    <row r="10" spans="1:12"/>
    <row r="11" spans="1:12"/>
    <row r="12" spans="1:12"/>
    <row r="13" spans="1:12"/>
    <row r="14" spans="1:12"/>
    <row r="15" spans="1:12"/>
    <row r="16" spans="1:12"/>
    <row r="17"/>
    <row r="18"/>
    <row r="19"/>
    <row r="20"/>
    <row r="21"/>
    <row r="22"/>
    <row r="23"/>
    <row r="24"/>
    <row r="25"/>
    <row r="26"/>
    <row r="27"/>
    <row r="28"/>
    <row r="29"/>
    <row r="30"/>
    <row r="31"/>
    <row r="32"/>
    <row r="33"/>
    <row r="34"/>
    <row r="35"/>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sheetData>
  <hyperlinks>
    <hyperlink ref="L2" location="Contents!A1" display="Back"/>
  </hyperlinks>
  <pageMargins left="0.25" right="0.25" top="0.75" bottom="0.75" header="0.3" footer="0.3"/>
  <pageSetup scale="84" orientation="landscape"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30"/>
  <sheetViews>
    <sheetView showGridLines="0" topLeftCell="A8" zoomScale="80" zoomScaleNormal="80" workbookViewId="0">
      <selection activeCell="E30" sqref="E30"/>
    </sheetView>
  </sheetViews>
  <sheetFormatPr defaultColWidth="0" defaultRowHeight="14.7" zeroHeight="1"/>
  <cols>
    <col min="1" max="1" width="8.44140625" style="8" customWidth="1"/>
    <col min="2" max="2" width="11.44140625" style="8" customWidth="1"/>
    <col min="3" max="3" width="137.44140625" style="8" customWidth="1"/>
    <col min="4" max="5" width="8.44140625" style="8" customWidth="1"/>
    <col min="6" max="6" width="8.44140625" style="8" hidden="1" customWidth="1"/>
    <col min="7" max="7" width="14.44140625" style="8" hidden="1" customWidth="1"/>
    <col min="8" max="16384" width="8.44140625" style="8" hidden="1"/>
  </cols>
  <sheetData>
    <row r="1" spans="1:7">
      <c r="A1" s="153"/>
    </row>
    <row r="2" spans="1:7"/>
    <row r="3" spans="1:7" ht="19.8">
      <c r="B3" s="11" t="s">
        <v>172</v>
      </c>
      <c r="C3" s="15"/>
      <c r="E3" s="12" t="s">
        <v>160</v>
      </c>
    </row>
    <row r="4" spans="1:7" ht="19.8">
      <c r="B4" s="16"/>
      <c r="C4" s="16"/>
    </row>
    <row r="5" spans="1:7" ht="19.8">
      <c r="B5" s="17" t="s">
        <v>168</v>
      </c>
      <c r="C5" s="16"/>
    </row>
    <row r="6" spans="1:7" ht="19.8">
      <c r="B6" s="16"/>
      <c r="C6" s="13" t="s">
        <v>345</v>
      </c>
      <c r="F6" s="144"/>
      <c r="G6" s="144"/>
    </row>
    <row r="7" spans="1:7" ht="19.8">
      <c r="B7" s="16"/>
      <c r="C7" s="238" t="s">
        <v>140</v>
      </c>
      <c r="F7" s="144"/>
      <c r="G7" s="144"/>
    </row>
    <row r="8" spans="1:7" ht="19.8">
      <c r="B8" s="17" t="s">
        <v>169</v>
      </c>
      <c r="C8" s="16"/>
      <c r="F8" s="144"/>
      <c r="G8" s="144"/>
    </row>
    <row r="9" spans="1:7" ht="19.8">
      <c r="B9" s="16"/>
      <c r="C9" s="13" t="s">
        <v>346</v>
      </c>
      <c r="F9" s="144"/>
      <c r="G9" s="144"/>
    </row>
    <row r="10" spans="1:7" ht="19.8">
      <c r="B10" s="16"/>
      <c r="C10" s="196" t="s">
        <v>140</v>
      </c>
      <c r="F10" s="144"/>
      <c r="G10" s="144"/>
    </row>
    <row r="11" spans="1:7" ht="19.8">
      <c r="B11" s="17" t="s">
        <v>170</v>
      </c>
      <c r="C11" s="16"/>
      <c r="F11" s="144"/>
      <c r="G11" s="144"/>
    </row>
    <row r="12" spans="1:7" ht="39.6">
      <c r="B12" s="17"/>
      <c r="C12" s="13" t="s">
        <v>335</v>
      </c>
      <c r="F12" s="144"/>
      <c r="G12" s="144"/>
    </row>
    <row r="13" spans="1:7" ht="19.8">
      <c r="B13" s="17"/>
      <c r="C13" s="13"/>
      <c r="F13" s="144"/>
      <c r="G13" s="144"/>
    </row>
    <row r="14" spans="1:7" ht="19.8">
      <c r="B14" s="17"/>
      <c r="C14" s="17" t="s">
        <v>336</v>
      </c>
      <c r="F14" s="144"/>
      <c r="G14" s="144"/>
    </row>
    <row r="15" spans="1:7" ht="19.8">
      <c r="B15" s="17"/>
      <c r="C15" s="16" t="s">
        <v>174</v>
      </c>
      <c r="F15" s="144"/>
      <c r="G15" s="144"/>
    </row>
    <row r="16" spans="1:7" ht="39.6">
      <c r="B16" s="16"/>
      <c r="C16" s="13" t="s">
        <v>324</v>
      </c>
      <c r="F16" s="144"/>
      <c r="G16" s="144"/>
    </row>
    <row r="17" spans="2:3" ht="39.6">
      <c r="B17" s="16"/>
      <c r="C17" s="13" t="s">
        <v>173</v>
      </c>
    </row>
    <row r="18" spans="2:3" ht="59.4">
      <c r="B18" s="16"/>
      <c r="C18" s="13" t="s">
        <v>325</v>
      </c>
    </row>
    <row r="19" spans="2:3" ht="19.8">
      <c r="B19" s="16"/>
      <c r="C19" s="13"/>
    </row>
    <row r="20" spans="2:3" ht="19.8">
      <c r="B20" s="16"/>
      <c r="C20" s="17" t="s">
        <v>340</v>
      </c>
    </row>
    <row r="21" spans="2:3" ht="19.8">
      <c r="B21" s="16"/>
      <c r="C21" s="16" t="s">
        <v>337</v>
      </c>
    </row>
    <row r="22" spans="2:3" ht="39.6">
      <c r="B22" s="16"/>
      <c r="C22" s="13" t="s">
        <v>338</v>
      </c>
    </row>
    <row r="23" spans="2:3" ht="19.8">
      <c r="B23" s="16"/>
      <c r="C23" s="13" t="s">
        <v>339</v>
      </c>
    </row>
    <row r="24" spans="2:3" ht="19.8">
      <c r="B24" s="16"/>
      <c r="C24" s="197" t="s">
        <v>140</v>
      </c>
    </row>
    <row r="25" spans="2:3" ht="19.8">
      <c r="B25" s="17" t="s">
        <v>171</v>
      </c>
      <c r="C25" s="16"/>
    </row>
    <row r="26" spans="2:3" ht="39.6">
      <c r="B26" s="16"/>
      <c r="C26" s="226" t="s">
        <v>347</v>
      </c>
    </row>
    <row r="27" spans="2:3"/>
    <row r="28" spans="2:3"/>
    <row r="29" spans="2:3"/>
    <row r="30" spans="2:3"/>
  </sheetData>
  <hyperlinks>
    <hyperlink ref="E3" location="Contents!A1" display="Back"/>
  </hyperlinks>
  <pageMargins left="0.25" right="0.25" top="0.75" bottom="0.75" header="0.3" footer="0.3"/>
  <pageSetup scale="91" orientation="landscape"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31"/>
  <sheetViews>
    <sheetView showGridLines="0" tabSelected="1" zoomScale="70" zoomScaleNormal="70" workbookViewId="0">
      <selection activeCell="B15" sqref="B15"/>
    </sheetView>
  </sheetViews>
  <sheetFormatPr defaultColWidth="0" defaultRowHeight="14.7" zeroHeight="1"/>
  <cols>
    <col min="1" max="1" width="8.44140625" style="8" customWidth="1"/>
    <col min="2" max="2" width="156.44140625" style="8" bestFit="1" customWidth="1"/>
    <col min="3" max="4" width="8.44140625" style="8" customWidth="1"/>
    <col min="5" max="5" width="0" style="8" hidden="1" customWidth="1"/>
    <col min="6" max="16384" width="8.44140625" style="8" hidden="1"/>
  </cols>
  <sheetData>
    <row r="1" spans="1:4">
      <c r="A1" s="153"/>
    </row>
    <row r="2" spans="1:4"/>
    <row r="3" spans="1:4" ht="19.8">
      <c r="B3" s="11" t="s">
        <v>179</v>
      </c>
      <c r="D3" s="12" t="s">
        <v>160</v>
      </c>
    </row>
    <row r="4" spans="1:4"/>
    <row r="5" spans="1:4" ht="19.8">
      <c r="B5" s="13" t="s">
        <v>175</v>
      </c>
    </row>
    <row r="6" spans="1:4" ht="39.6">
      <c r="B6" s="13" t="s">
        <v>176</v>
      </c>
    </row>
    <row r="7" spans="1:4" ht="59.4">
      <c r="B7" s="13" t="s">
        <v>327</v>
      </c>
    </row>
    <row r="8" spans="1:4" ht="19.8">
      <c r="B8" s="13" t="s">
        <v>177</v>
      </c>
    </row>
    <row r="9" spans="1:4" ht="39.6">
      <c r="B9" s="226" t="s">
        <v>328</v>
      </c>
    </row>
    <row r="10" spans="1:4" ht="39.6">
      <c r="B10" s="226" t="s">
        <v>331</v>
      </c>
    </row>
    <row r="11" spans="1:4" ht="99">
      <c r="B11" s="13" t="s">
        <v>352</v>
      </c>
    </row>
    <row r="12" spans="1:4" ht="19.8">
      <c r="B12" s="13"/>
    </row>
    <row r="13" spans="1:4" ht="39.6">
      <c r="B13" s="244" t="s">
        <v>178</v>
      </c>
    </row>
    <row r="14" spans="1:4" ht="19.8">
      <c r="B14" s="13"/>
    </row>
    <row r="15" spans="1:4" ht="19.8">
      <c r="B15" s="14" t="s">
        <v>180</v>
      </c>
    </row>
    <row r="16" spans="1:4" ht="19.8">
      <c r="B16" s="14"/>
    </row>
    <row r="17" spans="2:2" ht="59.4">
      <c r="B17" s="226" t="s">
        <v>350</v>
      </c>
    </row>
    <row r="18" spans="2:2" ht="48.6" customHeight="1">
      <c r="B18" s="226" t="s">
        <v>351</v>
      </c>
    </row>
    <row r="19" spans="2:2" ht="19.8">
      <c r="B19" s="13"/>
    </row>
    <row r="20" spans="2:2" ht="19.8">
      <c r="B20" s="13"/>
    </row>
    <row r="21" spans="2:2" ht="19.8" hidden="1">
      <c r="B21" s="13"/>
    </row>
    <row r="22" spans="2:2" ht="19.8" hidden="1">
      <c r="B22" s="13" t="s">
        <v>140</v>
      </c>
    </row>
    <row r="23" spans="2:2" ht="19.8" hidden="1">
      <c r="B23" s="13"/>
    </row>
    <row r="24" spans="2:2" ht="19.8" hidden="1">
      <c r="B24" s="13"/>
    </row>
    <row r="25" spans="2:2" ht="19.8" hidden="1">
      <c r="B25" s="13"/>
    </row>
    <row r="26" spans="2:2" ht="19.8" hidden="1">
      <c r="B26" s="13"/>
    </row>
    <row r="27" spans="2:2" ht="19.8" hidden="1">
      <c r="B27" s="13"/>
    </row>
    <row r="28" spans="2:2" ht="19.8" hidden="1">
      <c r="B28" s="13"/>
    </row>
    <row r="29" spans="2:2" ht="19.8" hidden="1">
      <c r="B29" s="13"/>
    </row>
    <row r="30" spans="2:2" ht="19.8" hidden="1">
      <c r="B30" s="13"/>
    </row>
    <row r="31" spans="2:2" ht="19.8" hidden="1">
      <c r="B31" s="13"/>
    </row>
  </sheetData>
  <hyperlinks>
    <hyperlink ref="D3" location="Contents!A1" display="Back"/>
  </hyperlinks>
  <pageMargins left="0.25" right="0.25" top="0.75" bottom="0.75" header="0.3" footer="0.3"/>
  <pageSetup scale="87"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heetViews>
  <sheetFormatPr defaultColWidth="0" defaultRowHeight="12.3" zeroHeight="1"/>
  <cols>
    <col min="1" max="1" width="162.44140625" customWidth="1"/>
    <col min="2" max="2" width="3.44140625" customWidth="1"/>
    <col min="3" max="16384" width="8.44140625" hidden="1"/>
  </cols>
  <sheetData>
    <row r="1" spans="1:1" ht="17.399999999999999">
      <c r="A1" s="185" t="s">
        <v>160</v>
      </c>
    </row>
    <row r="2" spans="1:1" ht="26.1">
      <c r="A2" s="151" t="s">
        <v>187</v>
      </c>
    </row>
    <row r="3" spans="1:1" ht="163.5" customHeight="1">
      <c r="A3" s="150" t="s">
        <v>244</v>
      </c>
    </row>
    <row r="4" spans="1:1" ht="69.75" customHeight="1">
      <c r="A4" s="150" t="s">
        <v>188</v>
      </c>
    </row>
    <row r="5" spans="1:1" ht="182.4">
      <c r="A5" s="173" t="s">
        <v>245</v>
      </c>
    </row>
    <row r="6" spans="1:1" ht="69.75" customHeight="1">
      <c r="A6" s="150" t="s">
        <v>223</v>
      </c>
    </row>
    <row r="7" spans="1:1" ht="33" customHeight="1">
      <c r="A7" s="150" t="s">
        <v>189</v>
      </c>
    </row>
    <row r="8" spans="1:1" ht="12" customHeight="1">
      <c r="A8" s="150"/>
    </row>
    <row r="9" spans="1:1" ht="14.4">
      <c r="A9" s="152"/>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H63"/>
  <sheetViews>
    <sheetView showGridLines="0" zoomScale="80" zoomScaleNormal="80" zoomScaleSheetLayoutView="80" workbookViewId="0">
      <pane xSplit="2" ySplit="7" topLeftCell="W47" activePane="bottomRight" state="frozen"/>
      <selection activeCell="A6" sqref="A6"/>
      <selection pane="topRight" activeCell="A6" sqref="A6"/>
      <selection pane="bottomLeft" activeCell="A6" sqref="A6"/>
      <selection pane="bottomRight" activeCell="AI68" sqref="AI68"/>
    </sheetView>
  </sheetViews>
  <sheetFormatPr defaultColWidth="0" defaultRowHeight="14.7" outlineLevelCol="1"/>
  <cols>
    <col min="1" max="1" width="65" style="8" customWidth="1"/>
    <col min="2" max="2" width="1.44140625" style="227" hidden="1" customWidth="1"/>
    <col min="3" max="3" width="1.44140625" style="8" hidden="1" customWidth="1" outlineLevel="1"/>
    <col min="4" max="4" width="12.44140625" style="38" hidden="1" customWidth="1" outlineLevel="1"/>
    <col min="5" max="5" width="1.44140625" style="8" hidden="1" customWidth="1" outlineLevel="1"/>
    <col min="6" max="6" width="12.44140625" style="8" hidden="1" customWidth="1" collapsed="1"/>
    <col min="7" max="7" width="1.44140625" style="8" hidden="1" customWidth="1"/>
    <col min="8" max="8" width="12.44140625" style="38" hidden="1" customWidth="1" outlineLevel="1"/>
    <col min="9" max="9" width="1.44140625" style="8" hidden="1" customWidth="1" outlineLevel="1"/>
    <col min="10" max="10" width="12.44140625" style="38" hidden="1" customWidth="1" outlineLevel="1"/>
    <col min="11" max="11" width="1.44140625" style="8" hidden="1" customWidth="1" outlineLevel="1"/>
    <col min="12" max="12" width="12.44140625" style="38" hidden="1" customWidth="1" outlineLevel="1"/>
    <col min="13" max="13" width="1.44140625" style="8" hidden="1" customWidth="1" outlineLevel="1"/>
    <col min="14" max="14" width="12.44140625" style="8" hidden="1" customWidth="1" collapsed="1"/>
    <col min="15" max="15" width="2.44140625" style="25" hidden="1" customWidth="1"/>
    <col min="16" max="16" width="12.44140625" style="38" hidden="1" customWidth="1" outlineLevel="1"/>
    <col min="17" max="17" width="2.44140625" style="38" hidden="1" customWidth="1" outlineLevel="1"/>
    <col min="18" max="18" width="12.44140625" style="38" hidden="1" customWidth="1" outlineLevel="1"/>
    <col min="19" max="19" width="2.44140625" style="38" hidden="1" customWidth="1" outlineLevel="1"/>
    <col min="20" max="20" width="12.44140625" style="38" hidden="1" customWidth="1" outlineLevel="1"/>
    <col min="21" max="21" width="3.44140625" style="25" hidden="1" customWidth="1" outlineLevel="1"/>
    <col min="22" max="22" width="2.44140625" style="25" hidden="1" customWidth="1" collapsed="1"/>
    <col min="23" max="23" width="1.44140625" style="8" customWidth="1"/>
    <col min="24" max="24" width="12.44140625" style="38" hidden="1" customWidth="1" outlineLevel="1"/>
    <col min="25" max="25" width="1.44140625" style="8" hidden="1" customWidth="1" outlineLevel="1"/>
    <col min="26" max="26" width="12.44140625" style="8" customWidth="1" collapsed="1"/>
    <col min="27" max="27" width="1.44140625" style="8" customWidth="1"/>
    <col min="28" max="28" width="12.44140625" style="38" hidden="1" customWidth="1" outlineLevel="1"/>
    <col min="29" max="29" width="1.44140625" style="8" hidden="1" customWidth="1" outlineLevel="1"/>
    <col min="30" max="30" width="12.44140625" style="38" hidden="1" customWidth="1" outlineLevel="1"/>
    <col min="31" max="31" width="1.44140625" style="8" hidden="1" customWidth="1" outlineLevel="1"/>
    <col min="32" max="32" width="12.44140625" style="38" hidden="1" customWidth="1" outlineLevel="1"/>
    <col min="33" max="33" width="1.44140625" style="8" hidden="1" customWidth="1" outlineLevel="1"/>
    <col min="34" max="34" width="12.44140625" style="8" customWidth="1" collapsed="1"/>
    <col min="35" max="35" width="2.44140625" style="25" customWidth="1"/>
    <col min="36" max="36" width="12.44140625" style="38" hidden="1" customWidth="1" outlineLevel="1"/>
    <col min="37" max="37" width="2.44140625" style="38" hidden="1" customWidth="1" outlineLevel="1"/>
    <col min="38" max="38" width="12.44140625" style="38" hidden="1" customWidth="1" outlineLevel="1"/>
    <col min="39" max="39" width="2.44140625" style="38" hidden="1" customWidth="1" outlineLevel="1"/>
    <col min="40" max="40" width="14.44140625" style="38" hidden="1" customWidth="1" outlineLevel="1"/>
    <col min="41" max="41" width="1.44140625" style="8" hidden="1" customWidth="1" outlineLevel="1"/>
    <col min="42" max="42" width="12.44140625" style="8" customWidth="1" collapsed="1"/>
    <col min="43" max="43" width="2.44140625" style="25" customWidth="1"/>
    <col min="44" max="44" width="12.44140625" style="38" customWidth="1"/>
    <col min="45" max="45" width="2.44140625" style="25" customWidth="1"/>
    <col min="46" max="46" width="12.44140625" style="38" customWidth="1"/>
    <col min="47" max="47" width="2.44140625" style="25" customWidth="1"/>
    <col min="48" max="48" width="13.44140625" style="38" customWidth="1"/>
    <col min="49" max="49" width="2.44140625" style="25" customWidth="1"/>
    <col min="50" max="50" width="13.44140625" style="38" customWidth="1"/>
    <col min="51" max="51" width="2.44140625" style="25" customWidth="1"/>
    <col min="52" max="52" width="13.44140625" style="38" customWidth="1"/>
    <col min="53" max="53" width="2.44140625" style="25" customWidth="1"/>
    <col min="54" max="54" width="13.44140625" style="38" customWidth="1"/>
    <col min="55" max="55" width="2.44140625" style="25" customWidth="1"/>
    <col min="56" max="56" width="9.44140625" style="25" customWidth="1"/>
    <col min="57" max="60" width="0" style="25" hidden="1" customWidth="1"/>
    <col min="61" max="16384" width="9.44140625" style="25" hidden="1"/>
  </cols>
  <sheetData>
    <row r="1" spans="1:56" ht="19.8">
      <c r="A1" s="186" t="s">
        <v>64</v>
      </c>
      <c r="D1" s="8"/>
      <c r="H1" s="8"/>
      <c r="J1" s="8"/>
      <c r="L1" s="8"/>
      <c r="P1" s="8"/>
      <c r="Q1" s="8"/>
      <c r="R1" s="8"/>
      <c r="S1" s="8"/>
      <c r="T1" s="8"/>
      <c r="X1" s="8"/>
      <c r="AB1" s="8"/>
      <c r="AD1" s="8"/>
      <c r="AF1" s="8"/>
      <c r="AJ1" s="8"/>
      <c r="AK1" s="8"/>
      <c r="AL1" s="8"/>
      <c r="AM1" s="8"/>
      <c r="AN1" s="8"/>
      <c r="AR1" s="8"/>
      <c r="AT1" s="8"/>
      <c r="AV1" s="8"/>
      <c r="AX1" s="8"/>
      <c r="AZ1" s="8"/>
      <c r="BB1" s="8"/>
    </row>
    <row r="2" spans="1:56" ht="16.2">
      <c r="A2" s="90" t="s">
        <v>0</v>
      </c>
      <c r="D2" s="8"/>
      <c r="H2" s="8"/>
      <c r="J2" s="8"/>
      <c r="L2" s="8"/>
      <c r="P2" s="8"/>
      <c r="Q2" s="8"/>
      <c r="R2" s="8"/>
      <c r="S2" s="8"/>
      <c r="T2" s="8"/>
      <c r="X2" s="8"/>
      <c r="AB2" s="8"/>
      <c r="AD2" s="8"/>
      <c r="AF2" s="8"/>
      <c r="AJ2" s="8"/>
      <c r="AK2" s="8"/>
      <c r="AL2" s="8"/>
      <c r="AM2" s="8"/>
      <c r="AN2" s="8"/>
      <c r="AR2" s="8"/>
      <c r="AT2" s="8"/>
      <c r="AV2" s="8"/>
      <c r="AX2" s="8"/>
      <c r="AZ2" s="8"/>
      <c r="BB2" s="8"/>
    </row>
    <row r="3" spans="1:56" ht="16.2">
      <c r="A3" s="90" t="s">
        <v>19</v>
      </c>
      <c r="D3" s="8"/>
      <c r="H3" s="8"/>
      <c r="J3" s="8"/>
      <c r="L3" s="8"/>
      <c r="P3" s="8"/>
      <c r="Q3" s="8"/>
      <c r="R3" s="8"/>
      <c r="S3" s="8"/>
      <c r="T3" s="8"/>
      <c r="X3" s="8"/>
      <c r="AB3" s="8"/>
      <c r="AD3" s="8"/>
      <c r="AF3" s="8"/>
      <c r="AJ3" s="8"/>
      <c r="AK3" s="8"/>
      <c r="AL3" s="8"/>
      <c r="AM3" s="8"/>
      <c r="AN3" s="8"/>
      <c r="AR3" s="8"/>
      <c r="AT3" s="8"/>
      <c r="AV3" s="8"/>
      <c r="AX3" s="8"/>
      <c r="AZ3" s="8"/>
      <c r="BB3" s="8"/>
    </row>
    <row r="4" spans="1:56">
      <c r="A4" s="44"/>
      <c r="D4" s="8"/>
      <c r="H4" s="8"/>
      <c r="J4" s="8"/>
      <c r="L4" s="8"/>
      <c r="P4" s="8"/>
      <c r="Q4" s="8"/>
      <c r="R4" s="8"/>
      <c r="S4" s="8"/>
      <c r="T4" s="8"/>
      <c r="X4" s="8"/>
      <c r="AB4" s="8"/>
      <c r="AD4" s="8"/>
      <c r="AF4" s="8"/>
      <c r="AJ4" s="8"/>
      <c r="AK4" s="8"/>
      <c r="AL4" s="8"/>
      <c r="AM4" s="8"/>
      <c r="AN4" s="8"/>
      <c r="AR4" s="8"/>
      <c r="AT4" s="8"/>
      <c r="AV4" s="8"/>
      <c r="AX4" s="8"/>
      <c r="AZ4" s="8"/>
      <c r="BB4" s="8"/>
    </row>
    <row r="5" spans="1:56" ht="17.399999999999999">
      <c r="A5" s="89" t="s">
        <v>2</v>
      </c>
      <c r="D5" s="8" t="s">
        <v>140</v>
      </c>
      <c r="G5" s="154"/>
      <c r="H5" s="8"/>
      <c r="I5" s="154"/>
      <c r="J5" s="8"/>
      <c r="K5" s="154"/>
      <c r="L5" s="8"/>
      <c r="P5" s="8"/>
      <c r="Q5" s="8"/>
      <c r="R5" s="8"/>
      <c r="S5" s="8"/>
      <c r="T5" s="8"/>
      <c r="X5" s="215" t="s">
        <v>140</v>
      </c>
      <c r="Z5" s="215" t="s">
        <v>140</v>
      </c>
      <c r="AA5" s="154"/>
      <c r="AB5" s="215" t="s">
        <v>140</v>
      </c>
      <c r="AC5" s="154"/>
      <c r="AD5" s="215" t="s">
        <v>140</v>
      </c>
      <c r="AE5" s="154"/>
      <c r="AF5" s="215" t="s">
        <v>140</v>
      </c>
      <c r="AH5" s="215" t="s">
        <v>140</v>
      </c>
      <c r="AJ5" s="215" t="s">
        <v>140</v>
      </c>
      <c r="AK5" s="8"/>
      <c r="AL5" s="215" t="s">
        <v>140</v>
      </c>
      <c r="AM5" s="8"/>
      <c r="AN5" s="215" t="s">
        <v>140</v>
      </c>
      <c r="AR5" s="215" t="s">
        <v>140</v>
      </c>
      <c r="AT5" s="215"/>
      <c r="AV5" s="215"/>
      <c r="AX5" s="215"/>
      <c r="AZ5" s="215"/>
      <c r="BB5" s="215"/>
    </row>
    <row r="6" spans="1:56" ht="30.3" thickBot="1">
      <c r="D6" s="214" t="s">
        <v>301</v>
      </c>
      <c r="F6" s="214" t="s">
        <v>301</v>
      </c>
      <c r="H6" s="214" t="s">
        <v>301</v>
      </c>
      <c r="J6" s="214" t="s">
        <v>301</v>
      </c>
      <c r="L6" s="214" t="s">
        <v>301</v>
      </c>
      <c r="N6" s="214" t="s">
        <v>301</v>
      </c>
      <c r="P6" s="214" t="s">
        <v>301</v>
      </c>
      <c r="Q6" s="8"/>
      <c r="R6" s="214" t="s">
        <v>301</v>
      </c>
      <c r="S6" s="8"/>
      <c r="T6" s="214" t="s">
        <v>301</v>
      </c>
      <c r="X6" s="222" t="s">
        <v>302</v>
      </c>
      <c r="Z6" s="222" t="s">
        <v>302</v>
      </c>
      <c r="AB6" s="222" t="s">
        <v>302</v>
      </c>
      <c r="AD6" s="222" t="s">
        <v>302</v>
      </c>
      <c r="AF6" s="222" t="s">
        <v>302</v>
      </c>
      <c r="AH6" s="222" t="s">
        <v>302</v>
      </c>
      <c r="AJ6" s="222" t="s">
        <v>302</v>
      </c>
      <c r="AK6" s="8"/>
      <c r="AL6" s="222" t="s">
        <v>302</v>
      </c>
      <c r="AM6" s="8"/>
      <c r="AN6" s="222" t="s">
        <v>302</v>
      </c>
      <c r="AR6" s="222" t="s">
        <v>140</v>
      </c>
      <c r="AT6" s="222"/>
      <c r="AV6" s="222"/>
      <c r="AX6" s="222"/>
      <c r="AZ6" s="222"/>
      <c r="BB6" s="222"/>
      <c r="BD6" s="179" t="s">
        <v>160</v>
      </c>
    </row>
    <row r="7" spans="1:56" ht="44.4" thickBot="1">
      <c r="A7" s="82" t="s">
        <v>3</v>
      </c>
      <c r="D7" s="83" t="s">
        <v>21</v>
      </c>
      <c r="E7" s="228"/>
      <c r="F7" s="145" t="s">
        <v>24</v>
      </c>
      <c r="H7" s="83" t="s">
        <v>26</v>
      </c>
      <c r="J7" s="83" t="s">
        <v>29</v>
      </c>
      <c r="L7" s="83" t="s">
        <v>32</v>
      </c>
      <c r="M7" s="228"/>
      <c r="N7" s="145" t="s">
        <v>36</v>
      </c>
      <c r="P7" s="83" t="s">
        <v>192</v>
      </c>
      <c r="Q7" s="228"/>
      <c r="R7" s="83" t="s">
        <v>224</v>
      </c>
      <c r="S7" s="228"/>
      <c r="T7" s="83" t="s">
        <v>250</v>
      </c>
      <c r="X7" s="83" t="s">
        <v>21</v>
      </c>
      <c r="Y7" s="228"/>
      <c r="Z7" s="145" t="s">
        <v>24</v>
      </c>
      <c r="AB7" s="83" t="s">
        <v>26</v>
      </c>
      <c r="AD7" s="83" t="s">
        <v>29</v>
      </c>
      <c r="AF7" s="83" t="s">
        <v>32</v>
      </c>
      <c r="AG7" s="228"/>
      <c r="AH7" s="145" t="s">
        <v>36</v>
      </c>
      <c r="AJ7" s="83" t="s">
        <v>192</v>
      </c>
      <c r="AK7" s="228"/>
      <c r="AL7" s="83" t="s">
        <v>224</v>
      </c>
      <c r="AM7" s="228"/>
      <c r="AN7" s="83" t="s">
        <v>250</v>
      </c>
      <c r="AO7" s="228"/>
      <c r="AP7" s="145" t="s">
        <v>290</v>
      </c>
      <c r="AR7" s="83" t="s">
        <v>304</v>
      </c>
      <c r="AT7" s="83" t="s">
        <v>308</v>
      </c>
      <c r="AV7" s="83" t="s">
        <v>313</v>
      </c>
      <c r="AX7" s="145" t="s">
        <v>318</v>
      </c>
      <c r="AZ7" s="83" t="s">
        <v>332</v>
      </c>
      <c r="BB7" s="83" t="s">
        <v>342</v>
      </c>
    </row>
    <row r="8" spans="1:56">
      <c r="A8" s="84" t="s">
        <v>4</v>
      </c>
      <c r="D8" s="28"/>
      <c r="E8" s="28"/>
      <c r="F8" s="28"/>
      <c r="H8" s="28"/>
      <c r="J8" s="28"/>
      <c r="L8" s="28"/>
      <c r="M8" s="28"/>
      <c r="N8" s="28"/>
      <c r="P8" s="28"/>
      <c r="Q8" s="28"/>
      <c r="R8" s="28"/>
      <c r="S8" s="28"/>
      <c r="T8" s="28"/>
      <c r="X8" s="28"/>
      <c r="Y8" s="28"/>
      <c r="Z8" s="28"/>
      <c r="AB8" s="28"/>
      <c r="AD8" s="28"/>
      <c r="AF8" s="28"/>
      <c r="AG8" s="28"/>
      <c r="AH8" s="28"/>
      <c r="AJ8" s="28"/>
      <c r="AK8" s="28"/>
      <c r="AL8" s="28"/>
      <c r="AM8" s="28"/>
      <c r="AN8" s="28"/>
      <c r="AO8" s="28"/>
      <c r="AP8" s="28"/>
      <c r="AR8" s="28"/>
      <c r="AT8" s="28"/>
      <c r="AV8" s="28"/>
      <c r="AX8" s="28"/>
      <c r="AZ8" s="28"/>
      <c r="BB8" s="28"/>
    </row>
    <row r="9" spans="1:56">
      <c r="A9" s="85" t="s">
        <v>5</v>
      </c>
      <c r="C9" s="8" t="s">
        <v>6</v>
      </c>
      <c r="D9" s="56">
        <v>30592</v>
      </c>
      <c r="E9" s="8" t="s">
        <v>6</v>
      </c>
      <c r="F9" s="56">
        <v>39000</v>
      </c>
      <c r="G9" s="8" t="s">
        <v>6</v>
      </c>
      <c r="H9" s="56">
        <v>26882</v>
      </c>
      <c r="I9" s="8" t="s">
        <v>6</v>
      </c>
      <c r="J9" s="56">
        <v>55783</v>
      </c>
      <c r="K9" s="8" t="s">
        <v>6</v>
      </c>
      <c r="L9" s="56">
        <v>40692</v>
      </c>
      <c r="M9" s="8" t="s">
        <v>6</v>
      </c>
      <c r="N9" s="56">
        <v>25615</v>
      </c>
      <c r="P9" s="56">
        <v>8262</v>
      </c>
      <c r="Q9" s="53"/>
      <c r="R9" s="56">
        <v>18449</v>
      </c>
      <c r="S9" s="53"/>
      <c r="T9" s="56">
        <v>10312</v>
      </c>
      <c r="U9" s="86"/>
      <c r="V9" s="86"/>
      <c r="W9" s="8" t="s">
        <v>6</v>
      </c>
      <c r="X9" s="56">
        <v>27368</v>
      </c>
      <c r="Y9" s="8" t="s">
        <v>6</v>
      </c>
      <c r="Z9" s="56">
        <v>39000</v>
      </c>
      <c r="AA9" s="8" t="s">
        <v>6</v>
      </c>
      <c r="AB9" s="56">
        <v>29010</v>
      </c>
      <c r="AC9" s="8" t="s">
        <v>6</v>
      </c>
      <c r="AD9" s="56">
        <v>56961</v>
      </c>
      <c r="AE9" s="8" t="s">
        <v>6</v>
      </c>
      <c r="AF9" s="56">
        <v>41206</v>
      </c>
      <c r="AG9" s="8" t="s">
        <v>6</v>
      </c>
      <c r="AH9" s="56">
        <v>36206</v>
      </c>
      <c r="AJ9" s="56">
        <v>8559</v>
      </c>
      <c r="AK9" s="53"/>
      <c r="AL9" s="56">
        <v>18406</v>
      </c>
      <c r="AM9" s="53"/>
      <c r="AN9" s="56">
        <v>9358</v>
      </c>
      <c r="AO9" s="8" t="s">
        <v>6</v>
      </c>
      <c r="AP9" s="56">
        <v>6198</v>
      </c>
      <c r="AQ9" s="86"/>
      <c r="AR9" s="56">
        <v>113013</v>
      </c>
      <c r="AS9" s="86"/>
      <c r="AT9" s="56">
        <v>86470</v>
      </c>
      <c r="AU9" s="86"/>
      <c r="AV9" s="56">
        <v>37176</v>
      </c>
      <c r="AW9" s="86"/>
      <c r="AX9" s="56">
        <v>68221</v>
      </c>
      <c r="AY9" s="86"/>
      <c r="AZ9" s="56">
        <v>22055</v>
      </c>
      <c r="BA9" s="86"/>
      <c r="BB9" s="56">
        <v>45866</v>
      </c>
      <c r="BC9" s="86"/>
    </row>
    <row r="10" spans="1:56">
      <c r="A10" s="87" t="s">
        <v>38</v>
      </c>
      <c r="D10" s="53">
        <v>18239</v>
      </c>
      <c r="E10" s="53"/>
      <c r="F10" s="53">
        <v>42489</v>
      </c>
      <c r="H10" s="53">
        <v>12549</v>
      </c>
      <c r="J10" s="53">
        <v>31088</v>
      </c>
      <c r="L10" s="53">
        <v>8955</v>
      </c>
      <c r="M10" s="53"/>
      <c r="N10" s="53">
        <v>18239</v>
      </c>
      <c r="P10" s="53">
        <v>4998</v>
      </c>
      <c r="Q10" s="53"/>
      <c r="R10" s="53">
        <v>4977</v>
      </c>
      <c r="S10" s="53"/>
      <c r="T10" s="53">
        <v>4913</v>
      </c>
      <c r="X10" s="53">
        <v>37315</v>
      </c>
      <c r="Y10" s="53"/>
      <c r="Z10" s="53">
        <v>42489</v>
      </c>
      <c r="AB10" s="53">
        <v>10421</v>
      </c>
      <c r="AD10" s="53">
        <v>29910</v>
      </c>
      <c r="AF10" s="53">
        <v>8441</v>
      </c>
      <c r="AG10" s="53"/>
      <c r="AH10" s="53">
        <v>7648</v>
      </c>
      <c r="AJ10" s="53">
        <v>4701</v>
      </c>
      <c r="AK10" s="53"/>
      <c r="AL10" s="53">
        <v>5020</v>
      </c>
      <c r="AM10" s="53"/>
      <c r="AN10" s="53">
        <v>5867</v>
      </c>
      <c r="AO10" s="53"/>
      <c r="AP10" s="53">
        <v>7901</v>
      </c>
      <c r="AR10" s="53">
        <v>9563</v>
      </c>
      <c r="AT10" s="53">
        <v>5457</v>
      </c>
      <c r="AV10" s="53">
        <v>6032</v>
      </c>
      <c r="AX10" s="53">
        <v>2088</v>
      </c>
      <c r="AZ10" s="53">
        <v>1683</v>
      </c>
      <c r="BB10" s="53">
        <v>1998</v>
      </c>
    </row>
    <row r="11" spans="1:56">
      <c r="A11" s="85" t="s">
        <v>8</v>
      </c>
      <c r="D11" s="56">
        <v>267943</v>
      </c>
      <c r="E11" s="53"/>
      <c r="F11" s="56">
        <v>229704</v>
      </c>
      <c r="H11" s="56">
        <v>238680</v>
      </c>
      <c r="J11" s="56">
        <v>262260</v>
      </c>
      <c r="L11" s="56">
        <v>253986</v>
      </c>
      <c r="M11" s="53"/>
      <c r="N11" s="56">
        <v>270812</v>
      </c>
      <c r="O11" s="229"/>
      <c r="P11" s="56">
        <v>278064</v>
      </c>
      <c r="Q11" s="53"/>
      <c r="R11" s="56">
        <v>266660</v>
      </c>
      <c r="S11" s="53"/>
      <c r="T11" s="56">
        <v>260438</v>
      </c>
      <c r="U11" s="86"/>
      <c r="V11" s="86"/>
      <c r="X11" s="56">
        <v>227704</v>
      </c>
      <c r="Y11" s="53"/>
      <c r="Z11" s="56">
        <v>229704</v>
      </c>
      <c r="AB11" s="56">
        <v>238680</v>
      </c>
      <c r="AD11" s="56">
        <v>262260</v>
      </c>
      <c r="AF11" s="56">
        <v>253986</v>
      </c>
      <c r="AG11" s="53"/>
      <c r="AH11" s="56">
        <v>270812</v>
      </c>
      <c r="AI11" s="229"/>
      <c r="AJ11" s="56">
        <v>278064</v>
      </c>
      <c r="AK11" s="53"/>
      <c r="AL11" s="56">
        <v>266660</v>
      </c>
      <c r="AM11" s="53"/>
      <c r="AN11" s="56">
        <v>260438</v>
      </c>
      <c r="AO11" s="53"/>
      <c r="AP11" s="56">
        <v>261400</v>
      </c>
      <c r="AQ11" s="86"/>
      <c r="AR11" s="56">
        <v>242757</v>
      </c>
      <c r="AS11" s="86"/>
      <c r="AT11" s="56">
        <v>219433</v>
      </c>
      <c r="AU11" s="86"/>
      <c r="AV11" s="56">
        <v>214949</v>
      </c>
      <c r="AW11" s="86"/>
      <c r="AX11" s="56">
        <v>206868</v>
      </c>
      <c r="AY11" s="86"/>
      <c r="AZ11" s="56">
        <v>216077</v>
      </c>
      <c r="BA11" s="86"/>
      <c r="BB11" s="56">
        <v>201929</v>
      </c>
      <c r="BC11" s="86"/>
    </row>
    <row r="12" spans="1:56">
      <c r="A12" s="87" t="s">
        <v>330</v>
      </c>
      <c r="D12" s="53">
        <v>0</v>
      </c>
      <c r="E12" s="53"/>
      <c r="F12" s="53">
        <v>0</v>
      </c>
      <c r="H12" s="53">
        <v>0</v>
      </c>
      <c r="J12" s="53">
        <v>0</v>
      </c>
      <c r="L12" s="53">
        <v>0</v>
      </c>
      <c r="M12" s="53"/>
      <c r="N12" s="53">
        <v>0</v>
      </c>
      <c r="O12" s="229"/>
      <c r="P12" s="53">
        <v>0</v>
      </c>
      <c r="Q12" s="53"/>
      <c r="R12" s="53">
        <v>206</v>
      </c>
      <c r="S12" s="53"/>
      <c r="T12" s="53">
        <v>42</v>
      </c>
      <c r="U12" s="86"/>
      <c r="V12" s="86"/>
      <c r="X12" s="53">
        <v>0</v>
      </c>
      <c r="Y12" s="53"/>
      <c r="Z12" s="53">
        <v>0</v>
      </c>
      <c r="AB12" s="53">
        <v>0</v>
      </c>
      <c r="AD12" s="53">
        <v>0</v>
      </c>
      <c r="AF12" s="53">
        <v>0</v>
      </c>
      <c r="AG12" s="53"/>
      <c r="AH12" s="53">
        <v>0</v>
      </c>
      <c r="AI12" s="229"/>
      <c r="AJ12" s="53">
        <v>0</v>
      </c>
      <c r="AK12" s="53"/>
      <c r="AL12" s="53">
        <v>206</v>
      </c>
      <c r="AM12" s="53"/>
      <c r="AN12" s="53">
        <v>42</v>
      </c>
      <c r="AO12" s="53"/>
      <c r="AP12" s="53">
        <v>716</v>
      </c>
      <c r="AQ12" s="86"/>
      <c r="AR12" s="53">
        <v>866</v>
      </c>
      <c r="AS12" s="86"/>
      <c r="AT12" s="53">
        <v>906</v>
      </c>
      <c r="AU12" s="86"/>
      <c r="AV12" s="53">
        <v>786</v>
      </c>
      <c r="AW12" s="86"/>
      <c r="AX12" s="53">
        <v>711</v>
      </c>
      <c r="AY12" s="86"/>
      <c r="AZ12" s="53">
        <v>702</v>
      </c>
      <c r="BA12" s="86"/>
      <c r="BB12" s="53">
        <v>712</v>
      </c>
      <c r="BC12" s="86"/>
    </row>
    <row r="13" spans="1:56">
      <c r="A13" s="157" t="s">
        <v>39</v>
      </c>
      <c r="D13" s="77">
        <v>16220</v>
      </c>
      <c r="E13" s="53"/>
      <c r="F13" s="77">
        <v>11922</v>
      </c>
      <c r="H13" s="77">
        <v>13519</v>
      </c>
      <c r="J13" s="77">
        <v>15088</v>
      </c>
      <c r="L13" s="77">
        <v>16122</v>
      </c>
      <c r="M13" s="53"/>
      <c r="N13" s="77">
        <v>16220</v>
      </c>
      <c r="P13" s="77">
        <v>16321</v>
      </c>
      <c r="Q13" s="53"/>
      <c r="R13" s="77">
        <v>16735</v>
      </c>
      <c r="S13" s="53"/>
      <c r="T13" s="77">
        <v>16996</v>
      </c>
      <c r="X13" s="77">
        <v>13634</v>
      </c>
      <c r="Y13" s="53"/>
      <c r="Z13" s="77">
        <v>11922</v>
      </c>
      <c r="AB13" s="77">
        <v>13519</v>
      </c>
      <c r="AD13" s="77">
        <v>15088</v>
      </c>
      <c r="AF13" s="77">
        <v>16122</v>
      </c>
      <c r="AG13" s="53"/>
      <c r="AH13" s="77">
        <v>16220</v>
      </c>
      <c r="AJ13" s="77">
        <v>16321</v>
      </c>
      <c r="AK13" s="53"/>
      <c r="AL13" s="77">
        <v>16735</v>
      </c>
      <c r="AM13" s="53"/>
      <c r="AN13" s="77">
        <v>16996</v>
      </c>
      <c r="AO13" s="53"/>
      <c r="AP13" s="77">
        <v>19047</v>
      </c>
      <c r="AR13" s="77">
        <v>17353</v>
      </c>
      <c r="AT13" s="77">
        <v>17268</v>
      </c>
      <c r="AV13" s="77">
        <v>17428</v>
      </c>
      <c r="AX13" s="77">
        <v>14314</v>
      </c>
      <c r="AZ13" s="77">
        <v>14845</v>
      </c>
      <c r="BB13" s="77">
        <v>15130</v>
      </c>
    </row>
    <row r="14" spans="1:56" ht="15" thickBot="1">
      <c r="A14" s="87" t="s">
        <v>9</v>
      </c>
      <c r="D14" s="53">
        <v>24870</v>
      </c>
      <c r="E14" s="53"/>
      <c r="F14" s="53">
        <v>24596</v>
      </c>
      <c r="H14" s="53">
        <v>27520</v>
      </c>
      <c r="J14" s="53">
        <v>24108</v>
      </c>
      <c r="L14" s="53">
        <v>26933</v>
      </c>
      <c r="M14" s="53"/>
      <c r="N14" s="53">
        <v>25015</v>
      </c>
      <c r="P14" s="53">
        <v>25330</v>
      </c>
      <c r="Q14" s="53"/>
      <c r="R14" s="53">
        <v>23791</v>
      </c>
      <c r="S14" s="53"/>
      <c r="T14" s="53">
        <v>22695</v>
      </c>
      <c r="U14" s="86"/>
      <c r="V14" s="86"/>
      <c r="X14" s="53">
        <v>24262</v>
      </c>
      <c r="Y14" s="53"/>
      <c r="Z14" s="53">
        <v>26196</v>
      </c>
      <c r="AB14" s="53">
        <v>27520</v>
      </c>
      <c r="AD14" s="53">
        <v>24108</v>
      </c>
      <c r="AF14" s="53">
        <v>26933</v>
      </c>
      <c r="AG14" s="53"/>
      <c r="AH14" s="53">
        <v>24937</v>
      </c>
      <c r="AJ14" s="53">
        <v>25252</v>
      </c>
      <c r="AK14" s="53"/>
      <c r="AL14" s="53">
        <v>23713</v>
      </c>
      <c r="AM14" s="53"/>
      <c r="AN14" s="53">
        <v>22617</v>
      </c>
      <c r="AO14" s="53"/>
      <c r="AP14" s="53">
        <v>23663</v>
      </c>
      <c r="AQ14" s="86"/>
      <c r="AR14" s="53">
        <v>30271</v>
      </c>
      <c r="AS14" s="86"/>
      <c r="AT14" s="53">
        <v>33695</v>
      </c>
      <c r="AU14" s="86"/>
      <c r="AV14" s="53">
        <v>33359</v>
      </c>
      <c r="AW14" s="86"/>
      <c r="AX14" s="53">
        <v>31091</v>
      </c>
      <c r="AY14" s="86"/>
      <c r="AZ14" s="53">
        <v>33429</v>
      </c>
      <c r="BA14" s="86"/>
      <c r="BB14" s="53">
        <v>25822</v>
      </c>
      <c r="BC14" s="86"/>
    </row>
    <row r="15" spans="1:56">
      <c r="A15" s="158" t="s">
        <v>10</v>
      </c>
      <c r="D15" s="160">
        <v>357864</v>
      </c>
      <c r="E15" s="230"/>
      <c r="F15" s="160">
        <v>347711</v>
      </c>
      <c r="H15" s="160">
        <v>319150</v>
      </c>
      <c r="J15" s="160">
        <v>388327</v>
      </c>
      <c r="L15" s="160">
        <v>346688</v>
      </c>
      <c r="M15" s="230"/>
      <c r="N15" s="160">
        <v>355901</v>
      </c>
      <c r="O15" s="86"/>
      <c r="P15" s="160">
        <v>332975</v>
      </c>
      <c r="Q15" s="230"/>
      <c r="R15" s="160">
        <v>330818</v>
      </c>
      <c r="S15" s="230"/>
      <c r="T15" s="160">
        <v>315396</v>
      </c>
      <c r="U15" s="86"/>
      <c r="V15" s="86"/>
      <c r="X15" s="160">
        <f>SUM(X9:X14)</f>
        <v>330283</v>
      </c>
      <c r="Y15" s="230"/>
      <c r="Z15" s="160">
        <f>SUM(Z9:Z14)</f>
        <v>349311</v>
      </c>
      <c r="AB15" s="160">
        <v>319150</v>
      </c>
      <c r="AD15" s="160">
        <v>388327</v>
      </c>
      <c r="AF15" s="160">
        <v>346688</v>
      </c>
      <c r="AG15" s="230"/>
      <c r="AH15" s="160">
        <v>355823</v>
      </c>
      <c r="AI15" s="86"/>
      <c r="AJ15" s="160">
        <v>332897</v>
      </c>
      <c r="AK15" s="230"/>
      <c r="AL15" s="160">
        <v>330740</v>
      </c>
      <c r="AM15" s="230"/>
      <c r="AN15" s="160">
        <v>315318</v>
      </c>
      <c r="AO15" s="230"/>
      <c r="AP15" s="160">
        <v>318925</v>
      </c>
      <c r="AQ15" s="86"/>
      <c r="AR15" s="160">
        <v>413823</v>
      </c>
      <c r="AS15" s="86"/>
      <c r="AT15" s="160">
        <v>363229</v>
      </c>
      <c r="AU15" s="86"/>
      <c r="AV15" s="160">
        <v>309730</v>
      </c>
      <c r="AW15" s="86"/>
      <c r="AX15" s="160">
        <v>323293</v>
      </c>
      <c r="AY15" s="86"/>
      <c r="AZ15" s="160">
        <v>288791</v>
      </c>
      <c r="BA15" s="86"/>
      <c r="BB15" s="160">
        <v>291457</v>
      </c>
      <c r="BC15" s="86"/>
      <c r="BD15" s="86" t="s">
        <v>140</v>
      </c>
    </row>
    <row r="16" spans="1:56">
      <c r="A16" s="87" t="s">
        <v>40</v>
      </c>
      <c r="D16" s="53">
        <v>132986</v>
      </c>
      <c r="E16" s="53"/>
      <c r="F16" s="53">
        <v>132908</v>
      </c>
      <c r="H16" s="53">
        <v>132870</v>
      </c>
      <c r="J16" s="53">
        <v>135585</v>
      </c>
      <c r="L16" s="53">
        <v>131156</v>
      </c>
      <c r="M16" s="53"/>
      <c r="N16" s="53">
        <v>132986</v>
      </c>
      <c r="P16" s="53">
        <v>129621</v>
      </c>
      <c r="Q16" s="53"/>
      <c r="R16" s="53">
        <v>125018</v>
      </c>
      <c r="S16" s="53"/>
      <c r="T16" s="53">
        <v>119469</v>
      </c>
      <c r="U16" s="86"/>
      <c r="V16" s="86"/>
      <c r="X16" s="53">
        <v>133617</v>
      </c>
      <c r="Y16" s="53"/>
      <c r="Z16" s="53">
        <v>132908</v>
      </c>
      <c r="AB16" s="53">
        <v>132870</v>
      </c>
      <c r="AD16" s="53">
        <v>135585</v>
      </c>
      <c r="AF16" s="53">
        <v>131156</v>
      </c>
      <c r="AG16" s="53"/>
      <c r="AH16" s="53">
        <v>132986</v>
      </c>
      <c r="AJ16" s="53">
        <v>129621</v>
      </c>
      <c r="AK16" s="53"/>
      <c r="AL16" s="53">
        <v>125018</v>
      </c>
      <c r="AM16" s="53"/>
      <c r="AN16" s="53">
        <v>119469</v>
      </c>
      <c r="AO16" s="53"/>
      <c r="AP16" s="53">
        <v>113637</v>
      </c>
      <c r="AQ16" s="86"/>
      <c r="AR16" s="53">
        <v>107586</v>
      </c>
      <c r="AS16" s="86"/>
      <c r="AT16" s="53">
        <v>100878</v>
      </c>
      <c r="AU16" s="86"/>
      <c r="AV16" s="53">
        <v>91846</v>
      </c>
      <c r="AW16" s="86"/>
      <c r="AX16" s="53">
        <v>87851</v>
      </c>
      <c r="AY16" s="86"/>
      <c r="AZ16" s="53">
        <v>81862</v>
      </c>
      <c r="BA16" s="86"/>
      <c r="BB16" s="53">
        <v>76520</v>
      </c>
      <c r="BC16" s="86"/>
      <c r="BD16" s="86" t="s">
        <v>140</v>
      </c>
    </row>
    <row r="17" spans="1:56">
      <c r="A17" s="157" t="s">
        <v>269</v>
      </c>
      <c r="D17" s="77">
        <v>0</v>
      </c>
      <c r="E17" s="53"/>
      <c r="F17" s="77">
        <v>0</v>
      </c>
      <c r="H17" s="77">
        <v>0</v>
      </c>
      <c r="J17" s="77">
        <v>0</v>
      </c>
      <c r="L17" s="77">
        <v>0</v>
      </c>
      <c r="M17" s="53"/>
      <c r="N17" s="77">
        <v>0</v>
      </c>
      <c r="P17" s="77">
        <v>100727</v>
      </c>
      <c r="Q17" s="53"/>
      <c r="R17" s="77">
        <v>96498</v>
      </c>
      <c r="S17" s="53"/>
      <c r="T17" s="77">
        <v>93352</v>
      </c>
      <c r="U17" s="86"/>
      <c r="V17" s="86"/>
      <c r="X17" s="77">
        <v>0</v>
      </c>
      <c r="Y17" s="53"/>
      <c r="Z17" s="77">
        <v>0</v>
      </c>
      <c r="AB17" s="77">
        <v>0</v>
      </c>
      <c r="AD17" s="77">
        <v>0</v>
      </c>
      <c r="AF17" s="77">
        <v>0</v>
      </c>
      <c r="AG17" s="53"/>
      <c r="AH17" s="77">
        <v>0</v>
      </c>
      <c r="AJ17" s="77">
        <v>100727</v>
      </c>
      <c r="AK17" s="53"/>
      <c r="AL17" s="77">
        <v>96498</v>
      </c>
      <c r="AM17" s="53"/>
      <c r="AN17" s="77">
        <v>93352</v>
      </c>
      <c r="AO17" s="53"/>
      <c r="AP17" s="77">
        <v>93627</v>
      </c>
      <c r="AQ17" s="86"/>
      <c r="AR17" s="77">
        <v>85983</v>
      </c>
      <c r="AS17" s="86"/>
      <c r="AT17" s="77">
        <v>90067</v>
      </c>
      <c r="AU17" s="86"/>
      <c r="AV17" s="77">
        <v>67522</v>
      </c>
      <c r="AW17" s="86"/>
      <c r="AX17" s="77">
        <v>68861</v>
      </c>
      <c r="AY17" s="86"/>
      <c r="AZ17" s="77">
        <v>66743</v>
      </c>
      <c r="BA17" s="86"/>
      <c r="BB17" s="77">
        <v>63529</v>
      </c>
      <c r="BC17" s="86"/>
      <c r="BD17" s="86" t="s">
        <v>140</v>
      </c>
    </row>
    <row r="18" spans="1:56">
      <c r="A18" s="87" t="s">
        <v>11</v>
      </c>
      <c r="D18" s="53">
        <v>708258</v>
      </c>
      <c r="E18" s="53"/>
      <c r="F18" s="53">
        <v>747325</v>
      </c>
      <c r="H18" s="53">
        <v>747325</v>
      </c>
      <c r="J18" s="53">
        <v>748708</v>
      </c>
      <c r="L18" s="53">
        <v>749762</v>
      </c>
      <c r="M18" s="53"/>
      <c r="N18" s="53">
        <v>708258</v>
      </c>
      <c r="P18" s="53">
        <v>708285</v>
      </c>
      <c r="Q18" s="53"/>
      <c r="R18" s="53">
        <v>708246</v>
      </c>
      <c r="S18" s="53"/>
      <c r="T18" s="53">
        <v>609458</v>
      </c>
      <c r="U18" s="86"/>
      <c r="V18" s="86"/>
      <c r="X18" s="53">
        <v>776010</v>
      </c>
      <c r="Y18" s="53"/>
      <c r="Z18" s="53">
        <v>747325</v>
      </c>
      <c r="AB18" s="53">
        <v>747325</v>
      </c>
      <c r="AD18" s="53">
        <v>748708</v>
      </c>
      <c r="AF18" s="53">
        <v>749762</v>
      </c>
      <c r="AG18" s="53"/>
      <c r="AH18" s="53">
        <v>708258</v>
      </c>
      <c r="AJ18" s="53">
        <v>708285</v>
      </c>
      <c r="AK18" s="53"/>
      <c r="AL18" s="53">
        <v>708246</v>
      </c>
      <c r="AM18" s="53"/>
      <c r="AN18" s="53">
        <v>611982</v>
      </c>
      <c r="AO18" s="53"/>
      <c r="AP18" s="53">
        <v>359771</v>
      </c>
      <c r="AQ18" s="86"/>
      <c r="AR18" s="53">
        <v>358880</v>
      </c>
      <c r="AS18" s="86"/>
      <c r="AT18" s="53">
        <v>359009</v>
      </c>
      <c r="AU18" s="86"/>
      <c r="AV18" s="53">
        <v>359270</v>
      </c>
      <c r="AW18" s="86"/>
      <c r="AX18" s="53">
        <v>359781</v>
      </c>
      <c r="AY18" s="86"/>
      <c r="AZ18" s="53">
        <v>359309</v>
      </c>
      <c r="BA18" s="86"/>
      <c r="BB18" s="53">
        <v>358561</v>
      </c>
      <c r="BC18" s="86"/>
    </row>
    <row r="19" spans="1:56">
      <c r="A19" s="157" t="s">
        <v>270</v>
      </c>
      <c r="D19" s="77">
        <v>407021</v>
      </c>
      <c r="E19" s="53"/>
      <c r="F19" s="77">
        <v>464984</v>
      </c>
      <c r="H19" s="77">
        <v>438929</v>
      </c>
      <c r="J19" s="77">
        <v>419725</v>
      </c>
      <c r="L19" s="77">
        <v>398280</v>
      </c>
      <c r="M19" s="53"/>
      <c r="N19" s="77">
        <v>407021</v>
      </c>
      <c r="O19" s="86"/>
      <c r="P19" s="77">
        <v>397412</v>
      </c>
      <c r="Q19" s="53"/>
      <c r="R19" s="77">
        <v>387775</v>
      </c>
      <c r="S19" s="53"/>
      <c r="T19" s="77">
        <v>374445</v>
      </c>
      <c r="U19" s="86"/>
      <c r="V19" s="86"/>
      <c r="X19" s="77">
        <v>514873</v>
      </c>
      <c r="Y19" s="53"/>
      <c r="Z19" s="77">
        <v>463222</v>
      </c>
      <c r="AB19" s="77">
        <v>424251</v>
      </c>
      <c r="AD19" s="77">
        <v>405457</v>
      </c>
      <c r="AF19" s="77">
        <v>384895</v>
      </c>
      <c r="AG19" s="53"/>
      <c r="AH19" s="77">
        <v>395020</v>
      </c>
      <c r="AI19" s="86"/>
      <c r="AJ19" s="77">
        <v>383680</v>
      </c>
      <c r="AK19" s="53"/>
      <c r="AL19" s="77">
        <v>372004</v>
      </c>
      <c r="AM19" s="53"/>
      <c r="AN19" s="77">
        <v>357114</v>
      </c>
      <c r="AO19" s="53"/>
      <c r="AP19" s="77">
        <v>342443</v>
      </c>
      <c r="AQ19" s="86"/>
      <c r="AR19" s="77">
        <v>329837</v>
      </c>
      <c r="AS19" s="86"/>
      <c r="AT19" s="77">
        <v>317630</v>
      </c>
      <c r="AU19" s="86"/>
      <c r="AV19" s="77">
        <v>304958</v>
      </c>
      <c r="AW19" s="86"/>
      <c r="AX19" s="77">
        <v>292664</v>
      </c>
      <c r="AY19" s="86"/>
      <c r="AZ19" s="77">
        <v>280891</v>
      </c>
      <c r="BA19" s="86"/>
      <c r="BB19" s="77">
        <v>268525</v>
      </c>
      <c r="BC19" s="86"/>
    </row>
    <row r="20" spans="1:56">
      <c r="A20" s="87" t="s">
        <v>41</v>
      </c>
      <c r="D20" s="53">
        <v>15884</v>
      </c>
      <c r="E20" s="53"/>
      <c r="F20" s="53">
        <v>9019</v>
      </c>
      <c r="H20" s="53">
        <v>9171</v>
      </c>
      <c r="J20" s="53">
        <v>15280</v>
      </c>
      <c r="L20" s="53">
        <v>14810</v>
      </c>
      <c r="M20" s="53"/>
      <c r="N20" s="53">
        <v>16225</v>
      </c>
      <c r="O20" s="86"/>
      <c r="P20" s="53">
        <v>16202</v>
      </c>
      <c r="Q20" s="53"/>
      <c r="R20" s="53">
        <v>16181</v>
      </c>
      <c r="S20" s="53"/>
      <c r="T20" s="53">
        <v>15830</v>
      </c>
      <c r="U20" s="86"/>
      <c r="V20" s="86"/>
      <c r="X20" s="53">
        <v>7880</v>
      </c>
      <c r="Y20" s="53"/>
      <c r="Z20" s="53">
        <v>9815</v>
      </c>
      <c r="AB20" s="53">
        <v>9967</v>
      </c>
      <c r="AD20" s="53">
        <v>16076</v>
      </c>
      <c r="AF20" s="53">
        <v>15606</v>
      </c>
      <c r="AG20" s="53"/>
      <c r="AH20" s="53">
        <v>16345</v>
      </c>
      <c r="AI20" s="86"/>
      <c r="AJ20" s="53">
        <v>16322</v>
      </c>
      <c r="AK20" s="53"/>
      <c r="AL20" s="53">
        <v>16301</v>
      </c>
      <c r="AM20" s="53"/>
      <c r="AN20" s="53">
        <v>15950</v>
      </c>
      <c r="AO20" s="53"/>
      <c r="AP20" s="53">
        <v>12032</v>
      </c>
      <c r="AQ20" s="86"/>
      <c r="AR20" s="53">
        <v>11661</v>
      </c>
      <c r="AS20" s="86"/>
      <c r="AT20" s="53">
        <v>11769</v>
      </c>
      <c r="AU20" s="86"/>
      <c r="AV20" s="53">
        <v>12192</v>
      </c>
      <c r="AW20" s="86"/>
      <c r="AX20" s="53">
        <v>6606</v>
      </c>
      <c r="AY20" s="86"/>
      <c r="AZ20" s="53">
        <v>6370</v>
      </c>
      <c r="BA20" s="86"/>
      <c r="BB20" s="53">
        <v>6643</v>
      </c>
      <c r="BC20" s="86"/>
    </row>
    <row r="21" spans="1:56">
      <c r="A21" s="157" t="s">
        <v>42</v>
      </c>
      <c r="D21" s="77">
        <v>19391</v>
      </c>
      <c r="E21" s="53"/>
      <c r="F21" s="77">
        <v>12891</v>
      </c>
      <c r="H21" s="77">
        <v>18490</v>
      </c>
      <c r="J21" s="77">
        <v>21276</v>
      </c>
      <c r="L21" s="77">
        <v>21650</v>
      </c>
      <c r="M21" s="53"/>
      <c r="N21" s="77">
        <v>19391</v>
      </c>
      <c r="O21" s="86"/>
      <c r="P21" s="77">
        <v>17667</v>
      </c>
      <c r="Q21" s="53"/>
      <c r="R21" s="77">
        <v>14714</v>
      </c>
      <c r="S21" s="53"/>
      <c r="T21" s="77">
        <v>13557</v>
      </c>
      <c r="U21" s="86"/>
      <c r="V21" s="86"/>
      <c r="X21" s="77">
        <f>15573-1</f>
        <v>15572</v>
      </c>
      <c r="Y21" s="53"/>
      <c r="Z21" s="77">
        <f>14653-4</f>
        <v>14649</v>
      </c>
      <c r="AB21" s="77">
        <v>18490</v>
      </c>
      <c r="AD21" s="77">
        <v>21276</v>
      </c>
      <c r="AF21" s="77">
        <v>21650</v>
      </c>
      <c r="AG21" s="53"/>
      <c r="AH21" s="77">
        <v>19391</v>
      </c>
      <c r="AI21" s="86"/>
      <c r="AJ21" s="77">
        <v>17667</v>
      </c>
      <c r="AK21" s="53"/>
      <c r="AL21" s="77">
        <v>14714</v>
      </c>
      <c r="AM21" s="53"/>
      <c r="AN21" s="77">
        <v>13557</v>
      </c>
      <c r="AO21" s="53"/>
      <c r="AP21" s="77">
        <v>17889</v>
      </c>
      <c r="AQ21" s="86"/>
      <c r="AR21" s="77">
        <v>20293</v>
      </c>
      <c r="AS21" s="86"/>
      <c r="AT21" s="77">
        <v>25961</v>
      </c>
      <c r="AU21" s="86"/>
      <c r="AV21" s="77">
        <v>24907</v>
      </c>
      <c r="AW21" s="86"/>
      <c r="AX21" s="77">
        <v>18723</v>
      </c>
      <c r="AY21" s="86"/>
      <c r="AZ21" s="77">
        <v>20756</v>
      </c>
      <c r="BA21" s="86"/>
      <c r="BB21" s="77">
        <v>25420</v>
      </c>
      <c r="BC21" s="86"/>
    </row>
    <row r="22" spans="1:56" ht="15" thickBot="1">
      <c r="A22" s="231" t="s">
        <v>12</v>
      </c>
      <c r="C22" s="8" t="s">
        <v>6</v>
      </c>
      <c r="D22" s="79">
        <v>1641404</v>
      </c>
      <c r="E22" s="230"/>
      <c r="F22" s="79">
        <v>1714838</v>
      </c>
      <c r="G22" s="8" t="s">
        <v>6</v>
      </c>
      <c r="H22" s="79">
        <v>1665935</v>
      </c>
      <c r="I22" s="8" t="s">
        <v>6</v>
      </c>
      <c r="J22" s="79">
        <v>1728901</v>
      </c>
      <c r="K22" s="8" t="s">
        <v>6</v>
      </c>
      <c r="L22" s="79">
        <v>1662346</v>
      </c>
      <c r="M22" s="230"/>
      <c r="N22" s="79">
        <v>1639782</v>
      </c>
      <c r="O22" s="86"/>
      <c r="P22" s="79">
        <v>1702889</v>
      </c>
      <c r="Q22" s="230"/>
      <c r="R22" s="79">
        <v>1679250</v>
      </c>
      <c r="S22" s="230"/>
      <c r="T22" s="79">
        <v>1541507</v>
      </c>
      <c r="U22" s="86"/>
      <c r="V22" s="86"/>
      <c r="W22" s="8" t="s">
        <v>6</v>
      </c>
      <c r="X22" s="79">
        <f>SUM(X15:X21)</f>
        <v>1778235</v>
      </c>
      <c r="Y22" s="230"/>
      <c r="Z22" s="79">
        <f>SUM(Z15:Z21)</f>
        <v>1717230</v>
      </c>
      <c r="AA22" s="8" t="s">
        <v>6</v>
      </c>
      <c r="AB22" s="79">
        <v>1652053</v>
      </c>
      <c r="AC22" s="8" t="s">
        <v>6</v>
      </c>
      <c r="AD22" s="79">
        <v>1715429</v>
      </c>
      <c r="AE22" s="8" t="s">
        <v>6</v>
      </c>
      <c r="AF22" s="79">
        <v>1649757</v>
      </c>
      <c r="AG22" s="230"/>
      <c r="AH22" s="79">
        <v>1627823</v>
      </c>
      <c r="AI22" s="86"/>
      <c r="AJ22" s="79">
        <v>1689199</v>
      </c>
      <c r="AK22" s="230"/>
      <c r="AL22" s="79">
        <v>1663521</v>
      </c>
      <c r="AM22" s="230"/>
      <c r="AN22" s="79">
        <v>1526742</v>
      </c>
      <c r="AO22" s="230"/>
      <c r="AP22" s="79">
        <v>1258324</v>
      </c>
      <c r="AQ22" s="86"/>
      <c r="AR22" s="79">
        <v>1328063</v>
      </c>
      <c r="AS22" s="86"/>
      <c r="AT22" s="79">
        <v>1268543</v>
      </c>
      <c r="AU22" s="86"/>
      <c r="AV22" s="79">
        <v>1170425</v>
      </c>
      <c r="AW22" s="86"/>
      <c r="AX22" s="79">
        <v>1157779</v>
      </c>
      <c r="AY22" s="86"/>
      <c r="AZ22" s="79">
        <v>1104722</v>
      </c>
      <c r="BA22" s="86"/>
      <c r="BB22" s="79">
        <v>1090655</v>
      </c>
      <c r="BC22" s="86"/>
    </row>
    <row r="23" spans="1:56" ht="15" thickTop="1">
      <c r="A23" s="157" t="s">
        <v>43</v>
      </c>
      <c r="D23" s="77"/>
      <c r="E23" s="53"/>
      <c r="F23" s="77"/>
      <c r="H23" s="77"/>
      <c r="J23" s="77"/>
      <c r="L23" s="77"/>
      <c r="M23" s="53"/>
      <c r="N23" s="77"/>
      <c r="O23" s="86"/>
      <c r="P23" s="77"/>
      <c r="Q23" s="53"/>
      <c r="R23" s="77"/>
      <c r="S23" s="53"/>
      <c r="T23" s="77"/>
      <c r="U23" s="86"/>
      <c r="V23" s="86"/>
      <c r="X23" s="77"/>
      <c r="Y23" s="53"/>
      <c r="Z23" s="77"/>
      <c r="AB23" s="77"/>
      <c r="AD23" s="77"/>
      <c r="AF23" s="77"/>
      <c r="AG23" s="53"/>
      <c r="AH23" s="77"/>
      <c r="AI23" s="86"/>
      <c r="AJ23" s="77"/>
      <c r="AK23" s="53"/>
      <c r="AL23" s="77"/>
      <c r="AM23" s="53"/>
      <c r="AN23" s="77"/>
      <c r="AO23" s="53"/>
      <c r="AP23" s="77"/>
      <c r="AQ23" s="86"/>
      <c r="AR23" s="77"/>
      <c r="AS23" s="86"/>
      <c r="AT23" s="77"/>
      <c r="AU23" s="86"/>
      <c r="AV23" s="77"/>
      <c r="AW23" s="86"/>
      <c r="AX23" s="77"/>
      <c r="AY23" s="86"/>
      <c r="AZ23" s="77"/>
      <c r="BA23" s="86"/>
      <c r="BB23" s="77"/>
      <c r="BC23" s="86"/>
    </row>
    <row r="24" spans="1:56">
      <c r="A24" s="84" t="s">
        <v>13</v>
      </c>
      <c r="D24" s="53"/>
      <c r="E24" s="53"/>
      <c r="F24" s="53"/>
      <c r="H24" s="53"/>
      <c r="J24" s="53"/>
      <c r="L24" s="53"/>
      <c r="M24" s="53"/>
      <c r="N24" s="53"/>
      <c r="P24" s="53"/>
      <c r="Q24" s="53"/>
      <c r="R24" s="53"/>
      <c r="S24" s="53"/>
      <c r="T24" s="53"/>
      <c r="X24" s="53"/>
      <c r="Y24" s="53"/>
      <c r="Z24" s="53"/>
      <c r="AB24" s="53"/>
      <c r="AD24" s="53"/>
      <c r="AF24" s="53"/>
      <c r="AG24" s="53"/>
      <c r="AH24" s="53"/>
      <c r="AJ24" s="53"/>
      <c r="AK24" s="53"/>
      <c r="AL24" s="53"/>
      <c r="AM24" s="53"/>
      <c r="AN24" s="53"/>
      <c r="AO24" s="53"/>
      <c r="AP24" s="53"/>
      <c r="AR24" s="53"/>
      <c r="AT24" s="53"/>
      <c r="AV24" s="53"/>
      <c r="AX24" s="53"/>
      <c r="AZ24" s="53"/>
      <c r="BB24" s="53"/>
    </row>
    <row r="25" spans="1:56">
      <c r="A25" s="157" t="s">
        <v>271</v>
      </c>
      <c r="C25" s="227" t="s">
        <v>6</v>
      </c>
      <c r="D25" s="77">
        <v>99853</v>
      </c>
      <c r="E25" s="8" t="s">
        <v>6</v>
      </c>
      <c r="F25" s="77">
        <v>81263</v>
      </c>
      <c r="G25" s="8" t="s">
        <v>6</v>
      </c>
      <c r="H25" s="77">
        <v>77194</v>
      </c>
      <c r="I25" s="8" t="s">
        <v>6</v>
      </c>
      <c r="J25" s="77">
        <v>86304</v>
      </c>
      <c r="K25" s="8" t="s">
        <v>6</v>
      </c>
      <c r="L25" s="77">
        <v>90673</v>
      </c>
      <c r="M25" s="8" t="s">
        <v>6</v>
      </c>
      <c r="N25" s="77">
        <v>99853</v>
      </c>
      <c r="P25" s="77">
        <v>90924</v>
      </c>
      <c r="Q25" s="53"/>
      <c r="R25" s="77">
        <v>99089</v>
      </c>
      <c r="S25" s="53"/>
      <c r="T25" s="77">
        <v>93815</v>
      </c>
      <c r="U25" s="86"/>
      <c r="V25" s="86"/>
      <c r="W25" s="8" t="s">
        <v>6</v>
      </c>
      <c r="X25" s="77">
        <v>82676</v>
      </c>
      <c r="Y25" s="8" t="s">
        <v>6</v>
      </c>
      <c r="Z25" s="77">
        <v>81263</v>
      </c>
      <c r="AA25" s="8" t="s">
        <v>6</v>
      </c>
      <c r="AB25" s="77">
        <v>77194</v>
      </c>
      <c r="AC25" s="8" t="s">
        <v>6</v>
      </c>
      <c r="AD25" s="77">
        <v>86304</v>
      </c>
      <c r="AE25" s="8" t="s">
        <v>6</v>
      </c>
      <c r="AF25" s="77">
        <v>90673</v>
      </c>
      <c r="AG25" s="8" t="s">
        <v>6</v>
      </c>
      <c r="AH25" s="77">
        <v>99853</v>
      </c>
      <c r="AJ25" s="77">
        <v>90924</v>
      </c>
      <c r="AK25" s="53"/>
      <c r="AL25" s="77">
        <v>99089</v>
      </c>
      <c r="AM25" s="53"/>
      <c r="AN25" s="77">
        <v>93815</v>
      </c>
      <c r="AO25" s="8" t="s">
        <v>6</v>
      </c>
      <c r="AP25" s="77">
        <v>86167</v>
      </c>
      <c r="AQ25" s="86"/>
      <c r="AR25" s="77">
        <v>74093</v>
      </c>
      <c r="AS25" s="86"/>
      <c r="AT25" s="77">
        <v>67385</v>
      </c>
      <c r="AU25" s="86"/>
      <c r="AV25" s="77">
        <v>61788</v>
      </c>
      <c r="AW25" s="86"/>
      <c r="AX25" s="77">
        <v>76027</v>
      </c>
      <c r="AY25" s="86"/>
      <c r="AZ25" s="77">
        <v>73666</v>
      </c>
      <c r="BA25" s="86"/>
      <c r="BB25" s="77">
        <v>65801</v>
      </c>
      <c r="BC25" s="86"/>
    </row>
    <row r="26" spans="1:56">
      <c r="A26" s="87" t="s">
        <v>44</v>
      </c>
      <c r="D26" s="53">
        <v>7735</v>
      </c>
      <c r="E26" s="53"/>
      <c r="F26" s="53">
        <v>14445</v>
      </c>
      <c r="H26" s="53">
        <v>14172</v>
      </c>
      <c r="J26" s="53">
        <v>11987</v>
      </c>
      <c r="L26" s="53">
        <v>10756</v>
      </c>
      <c r="M26" s="53"/>
      <c r="N26" s="53">
        <v>7735</v>
      </c>
      <c r="P26" s="53">
        <v>6184</v>
      </c>
      <c r="Q26" s="53"/>
      <c r="R26" s="53">
        <v>238</v>
      </c>
      <c r="S26" s="53"/>
      <c r="T26" s="53">
        <v>274</v>
      </c>
      <c r="U26" s="86"/>
      <c r="V26" s="86"/>
      <c r="X26" s="53">
        <v>14474</v>
      </c>
      <c r="Y26" s="53"/>
      <c r="Z26" s="53">
        <v>14445</v>
      </c>
      <c r="AB26" s="53">
        <v>14172</v>
      </c>
      <c r="AD26" s="53">
        <v>17023</v>
      </c>
      <c r="AF26" s="53">
        <v>15792</v>
      </c>
      <c r="AG26" s="53"/>
      <c r="AH26" s="53">
        <v>15363</v>
      </c>
      <c r="AJ26" s="53">
        <v>13812</v>
      </c>
      <c r="AK26" s="53"/>
      <c r="AL26" s="53">
        <v>11671</v>
      </c>
      <c r="AM26" s="53"/>
      <c r="AN26" s="53">
        <v>10207</v>
      </c>
      <c r="AO26" s="53"/>
      <c r="AP26" s="53">
        <v>1740</v>
      </c>
      <c r="AQ26" s="86"/>
      <c r="AR26" s="53">
        <v>1323</v>
      </c>
      <c r="AS26" s="86"/>
      <c r="AT26" s="53">
        <v>2</v>
      </c>
      <c r="AU26" s="86"/>
      <c r="AV26" s="53">
        <v>162</v>
      </c>
      <c r="AW26" s="86"/>
      <c r="AX26" s="53">
        <v>97</v>
      </c>
      <c r="AY26" s="86"/>
      <c r="AZ26" s="53">
        <v>124</v>
      </c>
      <c r="BA26" s="86"/>
      <c r="BB26" s="53">
        <v>489</v>
      </c>
      <c r="BC26" s="86"/>
    </row>
    <row r="27" spans="1:56">
      <c r="A27" s="157" t="s">
        <v>45</v>
      </c>
      <c r="C27" s="227"/>
      <c r="D27" s="77">
        <v>3633</v>
      </c>
      <c r="E27" s="53"/>
      <c r="F27" s="77">
        <v>3612</v>
      </c>
      <c r="G27" s="227"/>
      <c r="H27" s="77">
        <v>6967</v>
      </c>
      <c r="I27" s="227"/>
      <c r="J27" s="77">
        <v>5385</v>
      </c>
      <c r="K27" s="227"/>
      <c r="L27" s="77">
        <v>5422</v>
      </c>
      <c r="M27" s="53"/>
      <c r="N27" s="77">
        <v>1996</v>
      </c>
      <c r="P27" s="77">
        <v>4898</v>
      </c>
      <c r="Q27" s="53"/>
      <c r="R27" s="77">
        <v>2525</v>
      </c>
      <c r="S27" s="53"/>
      <c r="T27" s="77" t="s">
        <v>251</v>
      </c>
      <c r="W27" s="227"/>
      <c r="X27" s="77">
        <v>770</v>
      </c>
      <c r="Y27" s="53"/>
      <c r="Z27" s="77">
        <v>3612</v>
      </c>
      <c r="AA27" s="227"/>
      <c r="AB27" s="77">
        <v>6967</v>
      </c>
      <c r="AC27" s="227"/>
      <c r="AD27" s="77">
        <v>5385</v>
      </c>
      <c r="AE27" s="227"/>
      <c r="AF27" s="77">
        <v>5422</v>
      </c>
      <c r="AG27" s="53"/>
      <c r="AH27" s="77">
        <v>1996</v>
      </c>
      <c r="AJ27" s="77">
        <v>4898</v>
      </c>
      <c r="AK27" s="53"/>
      <c r="AL27" s="77">
        <v>2525</v>
      </c>
      <c r="AM27" s="53"/>
      <c r="AN27" s="77">
        <v>0</v>
      </c>
      <c r="AO27" s="53"/>
      <c r="AP27" s="77">
        <v>352</v>
      </c>
      <c r="AR27" s="77">
        <v>2532</v>
      </c>
      <c r="AT27" s="77">
        <v>2333</v>
      </c>
      <c r="AV27" s="77">
        <v>1695</v>
      </c>
      <c r="AX27" s="77">
        <v>2466</v>
      </c>
      <c r="AZ27" s="77">
        <v>1531</v>
      </c>
      <c r="BB27" s="77">
        <v>1654</v>
      </c>
    </row>
    <row r="28" spans="1:56">
      <c r="A28" s="87" t="s">
        <v>272</v>
      </c>
      <c r="D28" s="53">
        <v>66008</v>
      </c>
      <c r="E28" s="53"/>
      <c r="F28" s="53">
        <v>49384</v>
      </c>
      <c r="H28" s="53">
        <v>31805</v>
      </c>
      <c r="J28" s="53">
        <v>40737</v>
      </c>
      <c r="L28" s="53">
        <v>41397</v>
      </c>
      <c r="M28" s="53"/>
      <c r="N28" s="53">
        <v>66008</v>
      </c>
      <c r="P28" s="53">
        <v>63138</v>
      </c>
      <c r="Q28" s="53"/>
      <c r="R28" s="53">
        <v>59487</v>
      </c>
      <c r="S28" s="53"/>
      <c r="T28" s="53">
        <v>60994</v>
      </c>
      <c r="X28" s="53">
        <v>81966</v>
      </c>
      <c r="Y28" s="53"/>
      <c r="Z28" s="53">
        <v>87133</v>
      </c>
      <c r="AB28" s="53">
        <v>70217</v>
      </c>
      <c r="AD28" s="53">
        <v>79851</v>
      </c>
      <c r="AF28" s="53">
        <v>81259</v>
      </c>
      <c r="AG28" s="53"/>
      <c r="AH28" s="53">
        <v>107355</v>
      </c>
      <c r="AJ28" s="53">
        <v>105018</v>
      </c>
      <c r="AK28" s="53"/>
      <c r="AL28" s="53">
        <v>102265</v>
      </c>
      <c r="AM28" s="53"/>
      <c r="AN28" s="53">
        <v>104097</v>
      </c>
      <c r="AO28" s="53"/>
      <c r="AP28" s="53">
        <v>121553</v>
      </c>
      <c r="AR28" s="53">
        <v>116557</v>
      </c>
      <c r="AT28" s="53">
        <v>116376</v>
      </c>
      <c r="AV28" s="53">
        <v>109336</v>
      </c>
      <c r="AX28" s="53">
        <v>126399</v>
      </c>
      <c r="AZ28" s="53">
        <v>122080</v>
      </c>
      <c r="BB28" s="53">
        <v>111713</v>
      </c>
    </row>
    <row r="29" spans="1:56">
      <c r="A29" s="157" t="s">
        <v>46</v>
      </c>
      <c r="C29" s="227"/>
      <c r="D29" s="77">
        <v>54583</v>
      </c>
      <c r="E29" s="53"/>
      <c r="F29" s="77">
        <v>46925</v>
      </c>
      <c r="G29" s="227"/>
      <c r="H29" s="77">
        <v>49738</v>
      </c>
      <c r="I29" s="227"/>
      <c r="J29" s="77">
        <v>50905</v>
      </c>
      <c r="K29" s="227"/>
      <c r="L29" s="77">
        <v>54975</v>
      </c>
      <c r="M29" s="53"/>
      <c r="N29" s="77">
        <v>54583</v>
      </c>
      <c r="P29" s="77">
        <v>57961</v>
      </c>
      <c r="Q29" s="53"/>
      <c r="R29" s="77">
        <v>52493</v>
      </c>
      <c r="S29" s="53"/>
      <c r="T29" s="77">
        <v>51819</v>
      </c>
      <c r="U29" s="86"/>
      <c r="V29" s="86"/>
      <c r="W29" s="227"/>
      <c r="X29" s="77">
        <v>52955</v>
      </c>
      <c r="Y29" s="53"/>
      <c r="Z29" s="77">
        <v>46925</v>
      </c>
      <c r="AA29" s="227"/>
      <c r="AB29" s="77">
        <v>47279</v>
      </c>
      <c r="AC29" s="227"/>
      <c r="AD29" s="77">
        <v>48409</v>
      </c>
      <c r="AE29" s="227"/>
      <c r="AF29" s="77">
        <v>52464</v>
      </c>
      <c r="AG29" s="53"/>
      <c r="AH29" s="77">
        <v>52211</v>
      </c>
      <c r="AJ29" s="77">
        <v>55745</v>
      </c>
      <c r="AK29" s="53"/>
      <c r="AL29" s="77">
        <v>50218</v>
      </c>
      <c r="AM29" s="53"/>
      <c r="AN29" s="77">
        <v>49636</v>
      </c>
      <c r="AO29" s="53"/>
      <c r="AP29" s="77">
        <v>48574</v>
      </c>
      <c r="AQ29" s="86"/>
      <c r="AR29" s="77">
        <v>54034</v>
      </c>
      <c r="AS29" s="86"/>
      <c r="AT29" s="77">
        <v>52636</v>
      </c>
      <c r="AU29" s="86"/>
      <c r="AV29" s="77">
        <v>53904</v>
      </c>
      <c r="AW29" s="86"/>
      <c r="AX29" s="77">
        <v>63467</v>
      </c>
      <c r="AY29" s="86"/>
      <c r="AZ29" s="77">
        <v>62392</v>
      </c>
      <c r="BA29" s="86"/>
      <c r="BB29" s="77">
        <v>63417</v>
      </c>
      <c r="BC29" s="86"/>
    </row>
    <row r="30" spans="1:56">
      <c r="A30" s="87" t="s">
        <v>63</v>
      </c>
      <c r="C30" s="227"/>
      <c r="D30" s="53">
        <v>49071</v>
      </c>
      <c r="E30" s="53"/>
      <c r="F30" s="53">
        <v>55101</v>
      </c>
      <c r="G30" s="227"/>
      <c r="H30" s="53">
        <v>23795</v>
      </c>
      <c r="I30" s="227"/>
      <c r="J30" s="53">
        <v>48885</v>
      </c>
      <c r="K30" s="227"/>
      <c r="L30" s="53">
        <v>23845</v>
      </c>
      <c r="M30" s="53"/>
      <c r="N30" s="53">
        <v>49071</v>
      </c>
      <c r="P30" s="53">
        <v>23928</v>
      </c>
      <c r="Q30" s="53"/>
      <c r="R30" s="53">
        <v>48935</v>
      </c>
      <c r="S30" s="53"/>
      <c r="T30" s="53">
        <v>24602</v>
      </c>
      <c r="U30" s="86"/>
      <c r="V30" s="86"/>
      <c r="W30" s="227"/>
      <c r="X30" s="53">
        <v>30405</v>
      </c>
      <c r="Y30" s="53"/>
      <c r="Z30" s="53">
        <v>55102</v>
      </c>
      <c r="AA30" s="227"/>
      <c r="AB30" s="53">
        <v>23795</v>
      </c>
      <c r="AC30" s="227"/>
      <c r="AD30" s="53">
        <v>48885</v>
      </c>
      <c r="AE30" s="227"/>
      <c r="AF30" s="53">
        <v>23845</v>
      </c>
      <c r="AG30" s="53"/>
      <c r="AH30" s="53">
        <v>49071</v>
      </c>
      <c r="AJ30" s="53">
        <v>23928</v>
      </c>
      <c r="AK30" s="53"/>
      <c r="AL30" s="53">
        <v>48935</v>
      </c>
      <c r="AM30" s="53"/>
      <c r="AN30" s="53">
        <v>24602</v>
      </c>
      <c r="AO30" s="53"/>
      <c r="AP30" s="53">
        <v>48769</v>
      </c>
      <c r="AQ30" s="86"/>
      <c r="AR30" s="53">
        <v>23786</v>
      </c>
      <c r="AS30" s="86"/>
      <c r="AT30" s="53">
        <v>48127</v>
      </c>
      <c r="AU30" s="86"/>
      <c r="AV30" s="53">
        <v>23274</v>
      </c>
      <c r="AW30" s="86"/>
      <c r="AX30" s="53">
        <v>48769</v>
      </c>
      <c r="AY30" s="86"/>
      <c r="AZ30" s="53">
        <v>24059</v>
      </c>
      <c r="BA30" s="86"/>
      <c r="BB30" s="53">
        <v>48952</v>
      </c>
      <c r="BC30" s="86"/>
    </row>
    <row r="31" spans="1:56">
      <c r="A31" s="157" t="s">
        <v>47</v>
      </c>
      <c r="D31" s="77">
        <v>34235</v>
      </c>
      <c r="E31" s="53"/>
      <c r="F31" s="77">
        <v>31656</v>
      </c>
      <c r="H31" s="77">
        <v>36542</v>
      </c>
      <c r="J31" s="77">
        <v>36997</v>
      </c>
      <c r="L31" s="77">
        <v>39419</v>
      </c>
      <c r="M31" s="53"/>
      <c r="N31" s="77">
        <v>34235</v>
      </c>
      <c r="O31" s="229"/>
      <c r="P31" s="77">
        <v>28410</v>
      </c>
      <c r="Q31" s="53"/>
      <c r="R31" s="77">
        <v>28914</v>
      </c>
      <c r="S31" s="53"/>
      <c r="T31" s="77">
        <v>30161</v>
      </c>
      <c r="U31" s="86"/>
      <c r="V31" s="86"/>
      <c r="X31" s="77">
        <v>34268</v>
      </c>
      <c r="Y31" s="53"/>
      <c r="Z31" s="77">
        <v>31656</v>
      </c>
      <c r="AB31" s="77">
        <v>36542</v>
      </c>
      <c r="AD31" s="77">
        <v>36997</v>
      </c>
      <c r="AF31" s="77">
        <v>39419</v>
      </c>
      <c r="AG31" s="53"/>
      <c r="AH31" s="77">
        <v>34235</v>
      </c>
      <c r="AI31" s="229"/>
      <c r="AJ31" s="77">
        <v>28410</v>
      </c>
      <c r="AK31" s="53"/>
      <c r="AL31" s="77">
        <v>28914</v>
      </c>
      <c r="AM31" s="53"/>
      <c r="AN31" s="77">
        <v>30161</v>
      </c>
      <c r="AO31" s="53"/>
      <c r="AP31" s="77">
        <v>27765</v>
      </c>
      <c r="AQ31" s="86"/>
      <c r="AR31" s="77">
        <v>25605</v>
      </c>
      <c r="AS31" s="86"/>
      <c r="AT31" s="77">
        <v>27301</v>
      </c>
      <c r="AU31" s="86"/>
      <c r="AV31" s="77">
        <v>15605</v>
      </c>
      <c r="AW31" s="86"/>
      <c r="AX31" s="77">
        <v>21277</v>
      </c>
      <c r="AY31" s="86"/>
      <c r="AZ31" s="77">
        <v>17648</v>
      </c>
      <c r="BA31" s="86"/>
      <c r="BB31" s="77">
        <v>15269</v>
      </c>
      <c r="BC31" s="86"/>
    </row>
    <row r="32" spans="1:56">
      <c r="A32" s="87" t="s">
        <v>48</v>
      </c>
      <c r="C32" s="227"/>
      <c r="D32" s="53">
        <v>16504</v>
      </c>
      <c r="E32" s="53"/>
      <c r="F32" s="53">
        <v>12709</v>
      </c>
      <c r="G32" s="227"/>
      <c r="H32" s="53">
        <v>15933</v>
      </c>
      <c r="I32" s="227"/>
      <c r="J32" s="53">
        <v>20654</v>
      </c>
      <c r="K32" s="227"/>
      <c r="L32" s="53">
        <v>18084</v>
      </c>
      <c r="M32" s="53"/>
      <c r="N32" s="53">
        <v>16504</v>
      </c>
      <c r="P32" s="53">
        <v>19966</v>
      </c>
      <c r="Q32" s="53"/>
      <c r="R32" s="53">
        <v>19428</v>
      </c>
      <c r="S32" s="53"/>
      <c r="T32" s="53">
        <v>17368</v>
      </c>
      <c r="W32" s="227"/>
      <c r="X32" s="53">
        <v>17633</v>
      </c>
      <c r="Y32" s="53"/>
      <c r="Z32" s="53">
        <v>19142</v>
      </c>
      <c r="AA32" s="227"/>
      <c r="AB32" s="53">
        <v>15933</v>
      </c>
      <c r="AC32" s="227"/>
      <c r="AD32" s="53">
        <v>20654</v>
      </c>
      <c r="AE32" s="227"/>
      <c r="AF32" s="53">
        <v>18084</v>
      </c>
      <c r="AG32" s="53"/>
      <c r="AH32" s="53">
        <v>16504</v>
      </c>
      <c r="AJ32" s="53">
        <v>19966</v>
      </c>
      <c r="AK32" s="53"/>
      <c r="AL32" s="53">
        <v>19428</v>
      </c>
      <c r="AM32" s="53"/>
      <c r="AN32" s="53">
        <v>17368</v>
      </c>
      <c r="AO32" s="53"/>
      <c r="AP32" s="53">
        <v>16282</v>
      </c>
      <c r="AR32" s="53">
        <v>18455</v>
      </c>
      <c r="AT32" s="53">
        <v>19179</v>
      </c>
      <c r="AV32" s="53">
        <v>18071</v>
      </c>
      <c r="AX32" s="53">
        <v>16377</v>
      </c>
      <c r="AZ32" s="53">
        <v>21182</v>
      </c>
      <c r="BB32" s="53">
        <v>20935</v>
      </c>
    </row>
    <row r="33" spans="1:55">
      <c r="A33" s="157" t="s">
        <v>273</v>
      </c>
      <c r="D33" s="77">
        <v>56002</v>
      </c>
      <c r="E33" s="53"/>
      <c r="F33" s="77">
        <v>42489</v>
      </c>
      <c r="H33" s="77">
        <v>56554</v>
      </c>
      <c r="J33" s="77">
        <v>94233</v>
      </c>
      <c r="L33" s="77">
        <v>52889</v>
      </c>
      <c r="M33" s="53"/>
      <c r="N33" s="77">
        <v>56002</v>
      </c>
      <c r="O33" s="229"/>
      <c r="P33" s="77">
        <v>46063</v>
      </c>
      <c r="Q33" s="53"/>
      <c r="R33" s="77">
        <v>41496</v>
      </c>
      <c r="S33" s="53"/>
      <c r="T33" s="77">
        <v>43267</v>
      </c>
      <c r="U33" s="86"/>
      <c r="V33" s="86"/>
      <c r="X33" s="77">
        <v>37315</v>
      </c>
      <c r="Y33" s="53"/>
      <c r="Z33" s="77">
        <v>42489</v>
      </c>
      <c r="AB33" s="77">
        <v>56554</v>
      </c>
      <c r="AD33" s="77">
        <v>94233</v>
      </c>
      <c r="AF33" s="77">
        <v>52889</v>
      </c>
      <c r="AG33" s="53"/>
      <c r="AH33" s="77">
        <v>56002</v>
      </c>
      <c r="AI33" s="229"/>
      <c r="AJ33" s="77">
        <v>46063</v>
      </c>
      <c r="AK33" s="53"/>
      <c r="AL33" s="77">
        <v>41496</v>
      </c>
      <c r="AM33" s="53"/>
      <c r="AN33" s="77">
        <v>43267</v>
      </c>
      <c r="AO33" s="53"/>
      <c r="AP33" s="77">
        <v>39156</v>
      </c>
      <c r="AQ33" s="86"/>
      <c r="AR33" s="77">
        <v>40225</v>
      </c>
      <c r="AS33" s="86"/>
      <c r="AT33" s="77">
        <v>34801</v>
      </c>
      <c r="AU33" s="86"/>
      <c r="AV33" s="77">
        <v>36284</v>
      </c>
      <c r="AW33" s="86"/>
      <c r="AX33" s="77">
        <v>29328</v>
      </c>
      <c r="AY33" s="86"/>
      <c r="AZ33" s="77">
        <v>28222</v>
      </c>
      <c r="BA33" s="86"/>
      <c r="BB33" s="77">
        <v>25562</v>
      </c>
      <c r="BC33" s="86"/>
    </row>
    <row r="34" spans="1:55">
      <c r="A34" s="87" t="s">
        <v>252</v>
      </c>
      <c r="C34" s="227"/>
      <c r="D34" s="53">
        <v>17498</v>
      </c>
      <c r="E34" s="53"/>
      <c r="F34" s="53">
        <v>15611</v>
      </c>
      <c r="G34" s="227"/>
      <c r="H34" s="53">
        <v>14785</v>
      </c>
      <c r="I34" s="227"/>
      <c r="J34" s="53">
        <v>16568</v>
      </c>
      <c r="K34" s="227"/>
      <c r="L34" s="53">
        <v>15926</v>
      </c>
      <c r="M34" s="53"/>
      <c r="N34" s="53">
        <v>17498</v>
      </c>
      <c r="P34" s="53">
        <v>15961</v>
      </c>
      <c r="Q34" s="53"/>
      <c r="R34" s="53">
        <v>15897</v>
      </c>
      <c r="S34" s="53"/>
      <c r="T34" s="53">
        <v>15172</v>
      </c>
      <c r="U34" s="86"/>
      <c r="V34" s="86"/>
      <c r="W34" s="227"/>
      <c r="X34" s="53">
        <v>15246</v>
      </c>
      <c r="Y34" s="53"/>
      <c r="Z34" s="53">
        <v>15611</v>
      </c>
      <c r="AA34" s="227"/>
      <c r="AB34" s="53">
        <v>14785</v>
      </c>
      <c r="AC34" s="227"/>
      <c r="AD34" s="53">
        <v>16568</v>
      </c>
      <c r="AE34" s="227"/>
      <c r="AF34" s="53">
        <v>15926</v>
      </c>
      <c r="AG34" s="53"/>
      <c r="AH34" s="53">
        <v>17498</v>
      </c>
      <c r="AJ34" s="53">
        <v>15961</v>
      </c>
      <c r="AK34" s="53"/>
      <c r="AL34" s="53">
        <v>15897</v>
      </c>
      <c r="AM34" s="53"/>
      <c r="AN34" s="53">
        <v>15172</v>
      </c>
      <c r="AO34" s="53"/>
      <c r="AP34" s="53">
        <v>13788</v>
      </c>
      <c r="AQ34" s="86"/>
      <c r="AR34" s="53">
        <v>13214</v>
      </c>
      <c r="AS34" s="86"/>
      <c r="AT34" s="53">
        <v>12831</v>
      </c>
      <c r="AU34" s="86"/>
      <c r="AV34" s="53">
        <v>12599</v>
      </c>
      <c r="AW34" s="86"/>
      <c r="AX34" s="53">
        <v>12231</v>
      </c>
      <c r="AY34" s="86"/>
      <c r="AZ34" s="53">
        <v>11143</v>
      </c>
      <c r="BA34" s="86"/>
      <c r="BB34" s="53">
        <v>9960</v>
      </c>
      <c r="BC34" s="86"/>
    </row>
    <row r="35" spans="1:55">
      <c r="A35" s="157" t="s">
        <v>253</v>
      </c>
      <c r="C35" s="227"/>
      <c r="D35" s="77">
        <v>0</v>
      </c>
      <c r="E35" s="53"/>
      <c r="F35" s="77">
        <v>0</v>
      </c>
      <c r="G35" s="227"/>
      <c r="H35" s="77">
        <v>0</v>
      </c>
      <c r="I35" s="227"/>
      <c r="J35" s="77">
        <v>0</v>
      </c>
      <c r="K35" s="227"/>
      <c r="L35" s="77">
        <v>0</v>
      </c>
      <c r="M35" s="53"/>
      <c r="N35" s="77">
        <v>0</v>
      </c>
      <c r="P35" s="77">
        <v>27368</v>
      </c>
      <c r="Q35" s="53"/>
      <c r="R35" s="77">
        <v>27444</v>
      </c>
      <c r="S35" s="53"/>
      <c r="T35" s="77">
        <v>26604</v>
      </c>
      <c r="U35" s="86"/>
      <c r="V35" s="86"/>
      <c r="W35" s="227"/>
      <c r="X35" s="77">
        <v>0</v>
      </c>
      <c r="Y35" s="53"/>
      <c r="Z35" s="77">
        <v>0</v>
      </c>
      <c r="AA35" s="227"/>
      <c r="AB35" s="77">
        <v>0</v>
      </c>
      <c r="AC35" s="227"/>
      <c r="AD35" s="77">
        <v>0</v>
      </c>
      <c r="AE35" s="227"/>
      <c r="AF35" s="77">
        <v>0</v>
      </c>
      <c r="AG35" s="53"/>
      <c r="AH35" s="77">
        <v>0</v>
      </c>
      <c r="AJ35" s="77">
        <v>27368</v>
      </c>
      <c r="AK35" s="53"/>
      <c r="AL35" s="77">
        <v>27444</v>
      </c>
      <c r="AM35" s="53"/>
      <c r="AN35" s="77">
        <v>26604</v>
      </c>
      <c r="AO35" s="53"/>
      <c r="AP35" s="77">
        <v>25345</v>
      </c>
      <c r="AQ35" s="86"/>
      <c r="AR35" s="77">
        <v>24177</v>
      </c>
      <c r="AS35" s="86"/>
      <c r="AT35" s="77">
        <v>24271</v>
      </c>
      <c r="AU35" s="86"/>
      <c r="AV35" s="77">
        <v>20049</v>
      </c>
      <c r="AW35" s="86"/>
      <c r="AX35" s="77">
        <v>18349</v>
      </c>
      <c r="AY35" s="86"/>
      <c r="AZ35" s="77">
        <v>17852</v>
      </c>
      <c r="BA35" s="86"/>
      <c r="BB35" s="77">
        <v>17096</v>
      </c>
      <c r="BC35" s="86"/>
    </row>
    <row r="36" spans="1:55" ht="15" thickBot="1">
      <c r="A36" s="87" t="s">
        <v>274</v>
      </c>
      <c r="D36" s="70">
        <v>31345</v>
      </c>
      <c r="E36" s="53"/>
      <c r="F36" s="70">
        <v>20565</v>
      </c>
      <c r="H36" s="70">
        <v>21170</v>
      </c>
      <c r="J36" s="70">
        <v>16299</v>
      </c>
      <c r="L36" s="70">
        <v>20062</v>
      </c>
      <c r="M36" s="53"/>
      <c r="N36" s="70">
        <v>29237</v>
      </c>
      <c r="O36" s="229"/>
      <c r="P36" s="70">
        <v>32821</v>
      </c>
      <c r="Q36" s="53"/>
      <c r="R36" s="70">
        <v>38929</v>
      </c>
      <c r="S36" s="53"/>
      <c r="T36" s="70">
        <v>37237</v>
      </c>
      <c r="U36" s="86"/>
      <c r="V36" s="86"/>
      <c r="X36" s="70">
        <v>18662</v>
      </c>
      <c r="Y36" s="53"/>
      <c r="Z36" s="70">
        <v>20565</v>
      </c>
      <c r="AB36" s="70">
        <v>21170</v>
      </c>
      <c r="AD36" s="70">
        <v>19799</v>
      </c>
      <c r="AF36" s="70">
        <v>20062</v>
      </c>
      <c r="AG36" s="53"/>
      <c r="AH36" s="70">
        <v>29237</v>
      </c>
      <c r="AI36" s="229"/>
      <c r="AJ36" s="70">
        <v>32821</v>
      </c>
      <c r="AK36" s="53"/>
      <c r="AL36" s="70">
        <v>38929</v>
      </c>
      <c r="AM36" s="53"/>
      <c r="AN36" s="70">
        <v>37237</v>
      </c>
      <c r="AO36" s="53"/>
      <c r="AP36" s="70">
        <v>36490</v>
      </c>
      <c r="AQ36" s="86"/>
      <c r="AR36" s="70">
        <v>36691</v>
      </c>
      <c r="AS36" s="86"/>
      <c r="AT36" s="70">
        <v>36101</v>
      </c>
      <c r="AU36" s="86"/>
      <c r="AV36" s="70">
        <v>38042</v>
      </c>
      <c r="AW36" s="86"/>
      <c r="AX36" s="70">
        <v>39952</v>
      </c>
      <c r="AY36" s="86"/>
      <c r="AZ36" s="70">
        <v>39713</v>
      </c>
      <c r="BA36" s="86"/>
      <c r="BB36" s="70">
        <v>34778</v>
      </c>
      <c r="BC36" s="86"/>
    </row>
    <row r="37" spans="1:55">
      <c r="A37" s="211" t="s">
        <v>275</v>
      </c>
      <c r="C37" s="227"/>
      <c r="D37" s="159">
        <v>436467</v>
      </c>
      <c r="E37" s="53"/>
      <c r="F37" s="159">
        <v>373760</v>
      </c>
      <c r="G37" s="227"/>
      <c r="H37" s="159">
        <v>348655</v>
      </c>
      <c r="I37" s="227"/>
      <c r="J37" s="159">
        <v>428954</v>
      </c>
      <c r="K37" s="227"/>
      <c r="L37" s="159">
        <v>373448</v>
      </c>
      <c r="M37" s="53"/>
      <c r="N37" s="159">
        <v>432722</v>
      </c>
      <c r="P37" s="159">
        <v>417622</v>
      </c>
      <c r="Q37" s="230"/>
      <c r="R37" s="159">
        <v>434875</v>
      </c>
      <c r="S37" s="230"/>
      <c r="T37" s="159">
        <v>401313</v>
      </c>
      <c r="U37" s="86"/>
      <c r="V37" s="86"/>
      <c r="W37" s="227"/>
      <c r="X37" s="159">
        <f>SUM(X25:X36)</f>
        <v>386370</v>
      </c>
      <c r="Y37" s="53"/>
      <c r="Z37" s="159">
        <f>SUM(Z25:Z36)</f>
        <v>417943</v>
      </c>
      <c r="AA37" s="227"/>
      <c r="AB37" s="159">
        <v>384608</v>
      </c>
      <c r="AC37" s="227"/>
      <c r="AD37" s="159">
        <v>474108</v>
      </c>
      <c r="AE37" s="227"/>
      <c r="AF37" s="159">
        <v>415835</v>
      </c>
      <c r="AG37" s="53"/>
      <c r="AH37" s="159">
        <v>479325</v>
      </c>
      <c r="AJ37" s="159">
        <v>464914</v>
      </c>
      <c r="AK37" s="230"/>
      <c r="AL37" s="159">
        <v>486811</v>
      </c>
      <c r="AM37" s="230"/>
      <c r="AN37" s="159">
        <v>452166</v>
      </c>
      <c r="AO37" s="53"/>
      <c r="AP37" s="159">
        <v>465981</v>
      </c>
      <c r="AQ37" s="86"/>
      <c r="AR37" s="159">
        <v>430692</v>
      </c>
      <c r="AS37" s="86"/>
      <c r="AT37" s="159">
        <v>441343</v>
      </c>
      <c r="AU37" s="86"/>
      <c r="AV37" s="159">
        <v>390809</v>
      </c>
      <c r="AW37" s="86"/>
      <c r="AX37" s="159">
        <v>454739</v>
      </c>
      <c r="AY37" s="86"/>
      <c r="AZ37" s="159">
        <v>419612</v>
      </c>
      <c r="BA37" s="86"/>
      <c r="BB37" s="159">
        <v>415626</v>
      </c>
      <c r="BC37" s="86"/>
    </row>
    <row r="38" spans="1:55">
      <c r="A38" s="87" t="s">
        <v>276</v>
      </c>
      <c r="D38" s="53">
        <v>1306423</v>
      </c>
      <c r="E38" s="53"/>
      <c r="F38" s="53">
        <v>1276094</v>
      </c>
      <c r="H38" s="53">
        <v>1277029</v>
      </c>
      <c r="J38" s="53">
        <v>1281697</v>
      </c>
      <c r="L38" s="53">
        <v>1307884</v>
      </c>
      <c r="M38" s="53"/>
      <c r="N38" s="53">
        <v>1306423</v>
      </c>
      <c r="O38" s="229"/>
      <c r="P38" s="53">
        <v>1336152</v>
      </c>
      <c r="Q38" s="53"/>
      <c r="R38" s="53">
        <v>1331898</v>
      </c>
      <c r="S38" s="53"/>
      <c r="T38" s="53">
        <v>1367583</v>
      </c>
      <c r="U38" s="86"/>
      <c r="V38" s="86"/>
      <c r="X38" s="53">
        <v>1278306</v>
      </c>
      <c r="Y38" s="53"/>
      <c r="Z38" s="53">
        <v>1276094</v>
      </c>
      <c r="AB38" s="53">
        <v>1277029</v>
      </c>
      <c r="AD38" s="53">
        <v>1278197</v>
      </c>
      <c r="AF38" s="53">
        <v>1307884</v>
      </c>
      <c r="AG38" s="53"/>
      <c r="AH38" s="53">
        <v>1306423</v>
      </c>
      <c r="AI38" s="229"/>
      <c r="AJ38" s="53">
        <v>1336152</v>
      </c>
      <c r="AK38" s="53"/>
      <c r="AL38" s="53">
        <v>1331898</v>
      </c>
      <c r="AM38" s="53"/>
      <c r="AN38" s="53">
        <v>1367583</v>
      </c>
      <c r="AO38" s="53"/>
      <c r="AP38" s="53">
        <v>1398385</v>
      </c>
      <c r="AQ38" s="86"/>
      <c r="AR38" s="53">
        <v>1520619</v>
      </c>
      <c r="AS38" s="86"/>
      <c r="AT38" s="53">
        <v>1493775</v>
      </c>
      <c r="AU38" s="86"/>
      <c r="AV38" s="53">
        <v>1491969</v>
      </c>
      <c r="AW38" s="86"/>
      <c r="AX38" s="53">
        <v>1498004</v>
      </c>
      <c r="AY38" s="86"/>
      <c r="AZ38" s="53">
        <v>1499031</v>
      </c>
      <c r="BA38" s="86"/>
      <c r="BB38" s="53">
        <v>1497063</v>
      </c>
      <c r="BC38" s="86"/>
    </row>
    <row r="39" spans="1:55">
      <c r="A39" s="157" t="s">
        <v>277</v>
      </c>
      <c r="D39" s="77">
        <v>26738</v>
      </c>
      <c r="E39" s="53"/>
      <c r="F39" s="77">
        <v>25958</v>
      </c>
      <c r="H39" s="77">
        <v>26474</v>
      </c>
      <c r="J39" s="77">
        <v>25193</v>
      </c>
      <c r="L39" s="77">
        <v>22945</v>
      </c>
      <c r="M39" s="53"/>
      <c r="N39" s="77">
        <v>26738</v>
      </c>
      <c r="P39" s="77">
        <v>27231</v>
      </c>
      <c r="Q39" s="53"/>
      <c r="R39" s="77">
        <v>25772</v>
      </c>
      <c r="S39" s="53"/>
      <c r="T39" s="77">
        <v>24159</v>
      </c>
      <c r="X39" s="77">
        <v>25242</v>
      </c>
      <c r="Y39" s="53"/>
      <c r="Z39" s="77">
        <v>25958</v>
      </c>
      <c r="AB39" s="77">
        <v>26474</v>
      </c>
      <c r="AD39" s="77">
        <v>25193</v>
      </c>
      <c r="AF39" s="77">
        <v>22945</v>
      </c>
      <c r="AG39" s="53"/>
      <c r="AH39" s="77">
        <v>26738</v>
      </c>
      <c r="AJ39" s="77">
        <v>27231</v>
      </c>
      <c r="AK39" s="53"/>
      <c r="AL39" s="77">
        <v>25772</v>
      </c>
      <c r="AM39" s="53"/>
      <c r="AN39" s="77">
        <v>24159</v>
      </c>
      <c r="AO39" s="53"/>
      <c r="AP39" s="77">
        <v>20272</v>
      </c>
      <c r="AR39" s="77">
        <v>16954</v>
      </c>
      <c r="AT39" s="77">
        <v>14437</v>
      </c>
      <c r="AV39" s="77">
        <v>13448</v>
      </c>
      <c r="AX39" s="77">
        <v>13287</v>
      </c>
      <c r="AZ39" s="77">
        <v>11401</v>
      </c>
      <c r="BB39" s="77">
        <v>11884</v>
      </c>
    </row>
    <row r="40" spans="1:55">
      <c r="A40" s="87" t="s">
        <v>278</v>
      </c>
      <c r="D40" s="53">
        <v>25269</v>
      </c>
      <c r="E40" s="53"/>
      <c r="F40" s="53">
        <v>25496</v>
      </c>
      <c r="H40" s="53">
        <v>26081</v>
      </c>
      <c r="J40" s="53">
        <v>30471</v>
      </c>
      <c r="L40" s="53">
        <v>30376</v>
      </c>
      <c r="M40" s="53"/>
      <c r="N40" s="53">
        <v>25269</v>
      </c>
      <c r="O40" s="229"/>
      <c r="P40" s="53">
        <v>25514</v>
      </c>
      <c r="Q40" s="53"/>
      <c r="R40" s="53">
        <v>24866</v>
      </c>
      <c r="S40" s="53"/>
      <c r="T40" s="53">
        <v>26667</v>
      </c>
      <c r="U40" s="86"/>
      <c r="V40" s="86"/>
      <c r="X40" s="53">
        <v>29717</v>
      </c>
      <c r="Y40" s="53"/>
      <c r="Z40" s="53">
        <v>25496</v>
      </c>
      <c r="AB40" s="53">
        <v>28540</v>
      </c>
      <c r="AD40" s="53">
        <v>32967</v>
      </c>
      <c r="AF40" s="53">
        <v>32887</v>
      </c>
      <c r="AG40" s="53"/>
      <c r="AH40" s="53">
        <v>27641</v>
      </c>
      <c r="AI40" s="229"/>
      <c r="AJ40" s="53">
        <v>27730</v>
      </c>
      <c r="AK40" s="53"/>
      <c r="AL40" s="53">
        <v>27141</v>
      </c>
      <c r="AM40" s="53"/>
      <c r="AN40" s="53">
        <v>28850</v>
      </c>
      <c r="AO40" s="53"/>
      <c r="AP40" s="53">
        <v>25681</v>
      </c>
      <c r="AQ40" s="86"/>
      <c r="AR40" s="53">
        <v>28600</v>
      </c>
      <c r="AS40" s="86"/>
      <c r="AT40" s="53">
        <v>23881</v>
      </c>
      <c r="AU40" s="86"/>
      <c r="AV40" s="53">
        <v>24885</v>
      </c>
      <c r="AW40" s="86"/>
      <c r="AX40" s="53">
        <v>35515</v>
      </c>
      <c r="AY40" s="86"/>
      <c r="AZ40" s="53">
        <v>35335</v>
      </c>
      <c r="BA40" s="86"/>
      <c r="BB40" s="53">
        <v>34885</v>
      </c>
      <c r="BC40" s="86"/>
    </row>
    <row r="41" spans="1:55">
      <c r="A41" s="157" t="s">
        <v>49</v>
      </c>
      <c r="D41" s="77">
        <v>9296</v>
      </c>
      <c r="E41" s="53"/>
      <c r="F41" s="77">
        <v>5362</v>
      </c>
      <c r="H41" s="77">
        <v>5478</v>
      </c>
      <c r="J41" s="77">
        <v>5016</v>
      </c>
      <c r="L41" s="77">
        <v>2115</v>
      </c>
      <c r="M41" s="53"/>
      <c r="N41" s="77">
        <v>11212</v>
      </c>
      <c r="P41" s="77">
        <v>12439</v>
      </c>
      <c r="Q41" s="53"/>
      <c r="R41" s="77">
        <v>15896</v>
      </c>
      <c r="S41" s="53"/>
      <c r="T41" s="77">
        <v>12677</v>
      </c>
      <c r="U41" s="86"/>
      <c r="V41" s="86"/>
      <c r="X41" s="77">
        <v>35124</v>
      </c>
      <c r="Y41" s="53"/>
      <c r="Z41" s="77">
        <v>5362</v>
      </c>
      <c r="AB41" s="77">
        <v>5478</v>
      </c>
      <c r="AD41" s="77">
        <v>5016</v>
      </c>
      <c r="AF41" s="77">
        <v>2115</v>
      </c>
      <c r="AG41" s="53"/>
      <c r="AH41" s="77">
        <v>11214</v>
      </c>
      <c r="AJ41" s="77">
        <v>12441</v>
      </c>
      <c r="AK41" s="53"/>
      <c r="AL41" s="77">
        <v>15898</v>
      </c>
      <c r="AM41" s="53"/>
      <c r="AN41" s="77">
        <v>12679</v>
      </c>
      <c r="AO41" s="53"/>
      <c r="AP41" s="77">
        <v>7996</v>
      </c>
      <c r="AQ41" s="86"/>
      <c r="AR41" s="77">
        <v>7473</v>
      </c>
      <c r="AS41" s="86"/>
      <c r="AT41" s="77">
        <v>7685</v>
      </c>
      <c r="AU41" s="86"/>
      <c r="AV41" s="77">
        <v>7682</v>
      </c>
      <c r="AW41" s="86"/>
      <c r="AX41" s="77">
        <v>9569</v>
      </c>
      <c r="AY41" s="86"/>
      <c r="AZ41" s="77">
        <v>9154</v>
      </c>
      <c r="BA41" s="86"/>
      <c r="BB41" s="77">
        <v>10331</v>
      </c>
      <c r="BC41" s="86"/>
    </row>
    <row r="42" spans="1:55">
      <c r="A42" s="87" t="s">
        <v>254</v>
      </c>
      <c r="D42" s="53">
        <v>3024</v>
      </c>
      <c r="E42" s="53"/>
      <c r="F42" s="53">
        <v>3470</v>
      </c>
      <c r="H42" s="53">
        <v>3470</v>
      </c>
      <c r="J42" s="53">
        <v>3470</v>
      </c>
      <c r="L42" s="53">
        <v>3470</v>
      </c>
      <c r="M42" s="53"/>
      <c r="N42" s="53">
        <v>3024</v>
      </c>
      <c r="O42" s="229"/>
      <c r="P42" s="53">
        <v>3158</v>
      </c>
      <c r="Q42" s="53"/>
      <c r="R42" s="53">
        <v>2842</v>
      </c>
      <c r="S42" s="53"/>
      <c r="T42" s="53">
        <v>2892</v>
      </c>
      <c r="U42" s="86"/>
      <c r="V42" s="86"/>
      <c r="X42" s="53">
        <v>3063</v>
      </c>
      <c r="Y42" s="53"/>
      <c r="Z42" s="53">
        <v>3470</v>
      </c>
      <c r="AB42" s="53">
        <v>3470</v>
      </c>
      <c r="AD42" s="53">
        <v>3470</v>
      </c>
      <c r="AF42" s="53">
        <v>3470</v>
      </c>
      <c r="AG42" s="53"/>
      <c r="AH42" s="53">
        <v>3024</v>
      </c>
      <c r="AI42" s="229"/>
      <c r="AJ42" s="53">
        <v>3158</v>
      </c>
      <c r="AK42" s="53"/>
      <c r="AL42" s="53">
        <v>2842</v>
      </c>
      <c r="AM42" s="53"/>
      <c r="AN42" s="53">
        <v>2892</v>
      </c>
      <c r="AO42" s="53"/>
      <c r="AP42" s="53">
        <v>2806</v>
      </c>
      <c r="AQ42" s="86"/>
      <c r="AR42" s="53">
        <v>2795</v>
      </c>
      <c r="AS42" s="86"/>
      <c r="AT42" s="53">
        <v>2808</v>
      </c>
      <c r="AU42" s="86"/>
      <c r="AV42" s="53">
        <v>2808</v>
      </c>
      <c r="AW42" s="86"/>
      <c r="AX42" s="53">
        <v>2759</v>
      </c>
      <c r="AY42" s="86"/>
      <c r="AZ42" s="53">
        <v>2260</v>
      </c>
      <c r="BA42" s="86"/>
      <c r="BB42" s="53">
        <v>2283</v>
      </c>
      <c r="BC42" s="86"/>
    </row>
    <row r="43" spans="1:55">
      <c r="A43" s="157" t="s">
        <v>279</v>
      </c>
      <c r="D43" s="77"/>
      <c r="E43" s="53"/>
      <c r="F43" s="77"/>
      <c r="H43" s="77"/>
      <c r="J43" s="77"/>
      <c r="L43" s="77"/>
      <c r="M43" s="53"/>
      <c r="N43" s="77">
        <v>0</v>
      </c>
      <c r="O43" s="229"/>
      <c r="P43" s="77">
        <v>78290</v>
      </c>
      <c r="Q43" s="53"/>
      <c r="R43" s="77">
        <v>74290</v>
      </c>
      <c r="S43" s="53"/>
      <c r="T43" s="77">
        <v>71661</v>
      </c>
      <c r="U43" s="86"/>
      <c r="V43" s="86"/>
      <c r="X43" s="77">
        <v>0</v>
      </c>
      <c r="Y43" s="53"/>
      <c r="Z43" s="77">
        <v>0</v>
      </c>
      <c r="AB43" s="77">
        <v>0</v>
      </c>
      <c r="AD43" s="77">
        <v>0</v>
      </c>
      <c r="AF43" s="77">
        <v>0</v>
      </c>
      <c r="AG43" s="53"/>
      <c r="AH43" s="77">
        <v>0</v>
      </c>
      <c r="AI43" s="229"/>
      <c r="AJ43" s="77">
        <v>78290</v>
      </c>
      <c r="AK43" s="53"/>
      <c r="AL43" s="77">
        <v>74290</v>
      </c>
      <c r="AM43" s="53"/>
      <c r="AN43" s="77">
        <v>71661</v>
      </c>
      <c r="AO43" s="53"/>
      <c r="AP43" s="77">
        <v>73282</v>
      </c>
      <c r="AQ43" s="86"/>
      <c r="AR43" s="77">
        <v>66848</v>
      </c>
      <c r="AS43" s="86"/>
      <c r="AT43" s="77">
        <v>71661</v>
      </c>
      <c r="AU43" s="86"/>
      <c r="AV43" s="77">
        <v>50085</v>
      </c>
      <c r="AW43" s="86"/>
      <c r="AX43" s="77">
        <v>56814</v>
      </c>
      <c r="AY43" s="86"/>
      <c r="AZ43" s="77">
        <v>54929</v>
      </c>
      <c r="BA43" s="86"/>
      <c r="BB43" s="77">
        <v>49391</v>
      </c>
      <c r="BC43" s="86"/>
    </row>
    <row r="44" spans="1:55" ht="15" thickBot="1">
      <c r="A44" s="87" t="s">
        <v>50</v>
      </c>
      <c r="D44" s="53">
        <v>15401</v>
      </c>
      <c r="E44" s="53"/>
      <c r="F44" s="53">
        <v>14704</v>
      </c>
      <c r="H44" s="53">
        <v>13879</v>
      </c>
      <c r="J44" s="53">
        <v>16208</v>
      </c>
      <c r="L44" s="53">
        <v>15307</v>
      </c>
      <c r="M44" s="53"/>
      <c r="N44" s="53">
        <v>15400</v>
      </c>
      <c r="P44" s="53">
        <v>6747</v>
      </c>
      <c r="Q44" s="53"/>
      <c r="R44" s="53">
        <v>7882</v>
      </c>
      <c r="S44" s="53"/>
      <c r="T44" s="53">
        <v>7866</v>
      </c>
      <c r="U44" s="86"/>
      <c r="V44" s="86"/>
      <c r="X44" s="53">
        <v>15811</v>
      </c>
      <c r="Y44" s="53"/>
      <c r="Z44" s="53">
        <v>14704</v>
      </c>
      <c r="AB44" s="53">
        <v>13879</v>
      </c>
      <c r="AD44" s="53">
        <v>16208</v>
      </c>
      <c r="AF44" s="53">
        <v>15307</v>
      </c>
      <c r="AG44" s="53"/>
      <c r="AH44" s="53">
        <v>14717</v>
      </c>
      <c r="AJ44" s="53">
        <v>6747</v>
      </c>
      <c r="AK44" s="53"/>
      <c r="AL44" s="53">
        <v>7882</v>
      </c>
      <c r="AM44" s="53"/>
      <c r="AN44" s="53">
        <v>7866</v>
      </c>
      <c r="AO44" s="53"/>
      <c r="AP44" s="53">
        <v>6962</v>
      </c>
      <c r="AQ44" s="86"/>
      <c r="AR44" s="53">
        <v>7508</v>
      </c>
      <c r="AS44" s="86"/>
      <c r="AT44" s="53">
        <v>12807</v>
      </c>
      <c r="AU44" s="86"/>
      <c r="AV44" s="53">
        <v>16202</v>
      </c>
      <c r="AW44" s="86"/>
      <c r="AX44" s="53">
        <v>13624</v>
      </c>
      <c r="AY44" s="86"/>
      <c r="AZ44" s="53">
        <v>13336</v>
      </c>
      <c r="BA44" s="86"/>
      <c r="BB44" s="53">
        <v>12458</v>
      </c>
      <c r="BC44" s="86"/>
    </row>
    <row r="45" spans="1:55" ht="15" thickBot="1">
      <c r="A45" s="181" t="s">
        <v>53</v>
      </c>
      <c r="C45" s="8" t="s">
        <v>6</v>
      </c>
      <c r="D45" s="182">
        <v>1822618</v>
      </c>
      <c r="E45" s="230"/>
      <c r="F45" s="182">
        <v>1724844</v>
      </c>
      <c r="G45" s="8" t="s">
        <v>6</v>
      </c>
      <c r="H45" s="182">
        <v>1701066</v>
      </c>
      <c r="I45" s="8" t="s">
        <v>6</v>
      </c>
      <c r="J45" s="182">
        <v>1791009</v>
      </c>
      <c r="K45" s="8" t="s">
        <v>6</v>
      </c>
      <c r="L45" s="182">
        <v>1755545</v>
      </c>
      <c r="M45" s="230"/>
      <c r="N45" s="182">
        <v>1820788</v>
      </c>
      <c r="P45" s="182">
        <v>1907153</v>
      </c>
      <c r="Q45" s="230"/>
      <c r="R45" s="182">
        <v>1918321</v>
      </c>
      <c r="S45" s="230"/>
      <c r="T45" s="182">
        <v>1914818</v>
      </c>
      <c r="U45" s="86"/>
      <c r="V45" s="86"/>
      <c r="W45" s="8" t="s">
        <v>6</v>
      </c>
      <c r="X45" s="182">
        <f>SUM(X37:X44)</f>
        <v>1773633</v>
      </c>
      <c r="Y45" s="230"/>
      <c r="Z45" s="182">
        <f>SUM(Z37:Z44)</f>
        <v>1769027</v>
      </c>
      <c r="AA45" s="8" t="s">
        <v>6</v>
      </c>
      <c r="AB45" s="182">
        <v>1739478</v>
      </c>
      <c r="AC45" s="8" t="s">
        <v>6</v>
      </c>
      <c r="AD45" s="182">
        <v>1835159</v>
      </c>
      <c r="AE45" s="8" t="s">
        <v>6</v>
      </c>
      <c r="AF45" s="182">
        <v>1800443</v>
      </c>
      <c r="AG45" s="230"/>
      <c r="AH45" s="182">
        <v>1869082</v>
      </c>
      <c r="AJ45" s="182">
        <v>1956663</v>
      </c>
      <c r="AK45" s="230"/>
      <c r="AL45" s="182">
        <v>1972534</v>
      </c>
      <c r="AM45" s="230"/>
      <c r="AN45" s="182">
        <v>1967856</v>
      </c>
      <c r="AO45" s="230"/>
      <c r="AP45" s="182">
        <v>2001365</v>
      </c>
      <c r="AQ45" s="86"/>
      <c r="AR45" s="182">
        <v>2081489</v>
      </c>
      <c r="AS45" s="86"/>
      <c r="AT45" s="182">
        <v>2068397</v>
      </c>
      <c r="AU45" s="86"/>
      <c r="AV45" s="182">
        <v>1997888</v>
      </c>
      <c r="AW45" s="86"/>
      <c r="AX45" s="182">
        <v>2084311</v>
      </c>
      <c r="AY45" s="86"/>
      <c r="AZ45" s="182">
        <v>2045058</v>
      </c>
      <c r="BA45" s="86"/>
      <c r="BB45" s="182">
        <v>2033921</v>
      </c>
      <c r="BC45" s="86"/>
    </row>
    <row r="46" spans="1:55" ht="15" thickTop="1">
      <c r="A46" s="87"/>
      <c r="D46" s="230"/>
      <c r="E46" s="230"/>
      <c r="F46" s="230"/>
      <c r="H46" s="53"/>
      <c r="J46" s="53"/>
      <c r="L46" s="230"/>
      <c r="M46" s="230"/>
      <c r="N46" s="230"/>
      <c r="P46" s="53"/>
      <c r="Q46" s="53"/>
      <c r="R46" s="53"/>
      <c r="S46" s="53"/>
      <c r="T46" s="53"/>
      <c r="U46" s="86"/>
      <c r="V46" s="86"/>
      <c r="X46" s="230"/>
      <c r="Y46" s="230"/>
      <c r="Z46" s="230"/>
      <c r="AB46" s="230"/>
      <c r="AD46" s="230"/>
      <c r="AF46" s="230"/>
      <c r="AG46" s="230"/>
      <c r="AH46" s="230"/>
      <c r="AJ46" s="230"/>
      <c r="AK46" s="53"/>
      <c r="AL46" s="230"/>
      <c r="AM46" s="53"/>
      <c r="AN46" s="230"/>
      <c r="AO46" s="230"/>
      <c r="AP46" s="230"/>
      <c r="AQ46" s="86"/>
      <c r="AR46" s="230"/>
      <c r="AS46" s="86"/>
      <c r="AT46" s="230"/>
      <c r="AU46" s="86"/>
      <c r="AV46" s="230"/>
      <c r="AW46" s="86"/>
      <c r="AX46" s="230"/>
      <c r="AY46" s="86"/>
      <c r="AZ46" s="230"/>
      <c r="BA46" s="86"/>
      <c r="BB46" s="230"/>
      <c r="BC46" s="86"/>
    </row>
    <row r="47" spans="1:55">
      <c r="A47" s="157" t="s">
        <v>54</v>
      </c>
      <c r="D47" s="77"/>
      <c r="E47" s="53"/>
      <c r="F47" s="77"/>
      <c r="H47" s="77"/>
      <c r="J47" s="77"/>
      <c r="L47" s="77"/>
      <c r="M47" s="53"/>
      <c r="N47" s="77"/>
      <c r="O47" s="229"/>
      <c r="P47" s="77"/>
      <c r="Q47" s="53"/>
      <c r="R47" s="77"/>
      <c r="S47" s="53"/>
      <c r="T47" s="77"/>
      <c r="U47" s="86"/>
      <c r="V47" s="86"/>
      <c r="X47" s="77"/>
      <c r="Y47" s="53"/>
      <c r="Z47" s="77"/>
      <c r="AB47" s="77"/>
      <c r="AD47" s="77"/>
      <c r="AF47" s="77"/>
      <c r="AG47" s="53"/>
      <c r="AH47" s="77"/>
      <c r="AI47" s="229"/>
      <c r="AJ47" s="77"/>
      <c r="AK47" s="53"/>
      <c r="AL47" s="77"/>
      <c r="AM47" s="53"/>
      <c r="AN47" s="77"/>
      <c r="AO47" s="53"/>
      <c r="AP47" s="77"/>
      <c r="AQ47" s="86"/>
      <c r="AR47" s="77"/>
      <c r="AS47" s="86"/>
      <c r="AT47" s="77"/>
      <c r="AU47" s="86"/>
      <c r="AV47" s="77"/>
      <c r="AW47" s="86"/>
      <c r="AX47" s="77"/>
      <c r="AY47" s="86"/>
      <c r="AZ47" s="77"/>
      <c r="BA47" s="86"/>
      <c r="BB47" s="77"/>
      <c r="BC47" s="86"/>
    </row>
    <row r="48" spans="1:55">
      <c r="A48" s="232" t="s">
        <v>51</v>
      </c>
      <c r="D48" s="53">
        <v>15</v>
      </c>
      <c r="E48" s="53"/>
      <c r="F48" s="53">
        <v>15</v>
      </c>
      <c r="H48" s="53">
        <v>15</v>
      </c>
      <c r="J48" s="53">
        <v>15</v>
      </c>
      <c r="L48" s="53">
        <v>15</v>
      </c>
      <c r="M48" s="53"/>
      <c r="N48" s="53">
        <v>15</v>
      </c>
      <c r="P48" s="53">
        <v>15</v>
      </c>
      <c r="Q48" s="53"/>
      <c r="R48" s="53">
        <v>15</v>
      </c>
      <c r="S48" s="53"/>
      <c r="T48" s="53">
        <v>15</v>
      </c>
      <c r="X48" s="53">
        <v>15</v>
      </c>
      <c r="Y48" s="53"/>
      <c r="Z48" s="53">
        <v>15</v>
      </c>
      <c r="AB48" s="53">
        <v>15</v>
      </c>
      <c r="AD48" s="53">
        <v>15</v>
      </c>
      <c r="AF48" s="53">
        <v>15</v>
      </c>
      <c r="AG48" s="53"/>
      <c r="AH48" s="53">
        <v>15</v>
      </c>
      <c r="AJ48" s="53">
        <v>15</v>
      </c>
      <c r="AK48" s="53"/>
      <c r="AL48" s="53">
        <v>15</v>
      </c>
      <c r="AM48" s="53"/>
      <c r="AN48" s="53">
        <v>15</v>
      </c>
      <c r="AO48" s="53"/>
      <c r="AP48" s="53">
        <v>15</v>
      </c>
      <c r="AR48" s="53">
        <v>15</v>
      </c>
      <c r="AT48" s="53">
        <v>15</v>
      </c>
      <c r="AV48" s="53">
        <v>15</v>
      </c>
      <c r="AX48" s="53">
        <v>15</v>
      </c>
      <c r="AZ48" s="53">
        <v>16</v>
      </c>
      <c r="BB48" s="53">
        <v>17</v>
      </c>
    </row>
    <row r="49" spans="1:55">
      <c r="A49" s="157" t="s">
        <v>52</v>
      </c>
      <c r="D49" s="77">
        <v>1</v>
      </c>
      <c r="E49" s="53"/>
      <c r="F49" s="77">
        <v>1</v>
      </c>
      <c r="H49" s="77">
        <v>1</v>
      </c>
      <c r="J49" s="77">
        <v>1</v>
      </c>
      <c r="L49" s="77">
        <v>1</v>
      </c>
      <c r="M49" s="53"/>
      <c r="N49" s="77">
        <v>1</v>
      </c>
      <c r="O49" s="229"/>
      <c r="P49" s="77">
        <v>1</v>
      </c>
      <c r="Q49" s="53"/>
      <c r="R49" s="77">
        <v>1</v>
      </c>
      <c r="S49" s="53"/>
      <c r="T49" s="77">
        <v>1</v>
      </c>
      <c r="U49" s="86"/>
      <c r="V49" s="86"/>
      <c r="X49" s="77">
        <v>1</v>
      </c>
      <c r="Y49" s="53"/>
      <c r="Z49" s="77">
        <v>1</v>
      </c>
      <c r="AB49" s="77">
        <v>1</v>
      </c>
      <c r="AD49" s="77">
        <v>1</v>
      </c>
      <c r="AF49" s="77">
        <v>1</v>
      </c>
      <c r="AG49" s="53"/>
      <c r="AH49" s="77">
        <v>1</v>
      </c>
      <c r="AI49" s="229"/>
      <c r="AJ49" s="77">
        <v>1</v>
      </c>
      <c r="AK49" s="53"/>
      <c r="AL49" s="77">
        <v>1</v>
      </c>
      <c r="AM49" s="53"/>
      <c r="AN49" s="77">
        <v>1</v>
      </c>
      <c r="AO49" s="53"/>
      <c r="AP49" s="77">
        <v>1</v>
      </c>
      <c r="AQ49" s="86"/>
      <c r="AR49" s="77">
        <v>1</v>
      </c>
      <c r="AS49" s="86"/>
      <c r="AT49" s="77">
        <v>1</v>
      </c>
      <c r="AU49" s="86"/>
      <c r="AV49" s="77">
        <v>1</v>
      </c>
      <c r="AW49" s="86"/>
      <c r="AX49" s="77">
        <v>1</v>
      </c>
      <c r="AY49" s="86"/>
      <c r="AZ49" s="77">
        <v>1</v>
      </c>
      <c r="BA49" s="86"/>
      <c r="BB49" s="77">
        <v>1</v>
      </c>
      <c r="BC49" s="86"/>
    </row>
    <row r="50" spans="1:55">
      <c r="A50" s="232" t="s">
        <v>35</v>
      </c>
      <c r="D50" s="53">
        <v>465643</v>
      </c>
      <c r="E50" s="53"/>
      <c r="F50" s="53">
        <v>482018</v>
      </c>
      <c r="H50" s="53">
        <v>482018</v>
      </c>
      <c r="J50" s="53">
        <v>482018</v>
      </c>
      <c r="L50" s="53">
        <v>482018</v>
      </c>
      <c r="M50" s="53"/>
      <c r="N50" s="53">
        <v>482018</v>
      </c>
      <c r="P50" s="53">
        <v>482018</v>
      </c>
      <c r="Q50" s="53"/>
      <c r="R50" s="53">
        <v>482018</v>
      </c>
      <c r="S50" s="53"/>
      <c r="T50" s="53">
        <v>482018</v>
      </c>
      <c r="X50" s="53">
        <f>429077+16375</f>
        <v>445452</v>
      </c>
      <c r="Y50" s="53"/>
      <c r="Z50" s="53">
        <f>429077+16375</f>
        <v>445452</v>
      </c>
      <c r="AB50" s="53">
        <v>445452</v>
      </c>
      <c r="AD50" s="53">
        <v>445452</v>
      </c>
      <c r="AF50" s="53">
        <v>445452</v>
      </c>
      <c r="AG50" s="53"/>
      <c r="AH50" s="53">
        <v>445452</v>
      </c>
      <c r="AJ50" s="53">
        <v>445452</v>
      </c>
      <c r="AK50" s="53"/>
      <c r="AL50" s="53">
        <v>445452</v>
      </c>
      <c r="AM50" s="53"/>
      <c r="AN50" s="53">
        <v>445452</v>
      </c>
      <c r="AO50" s="53"/>
      <c r="AP50" s="53">
        <v>445452</v>
      </c>
      <c r="AR50" s="53">
        <v>445452</v>
      </c>
      <c r="AT50" s="53">
        <v>446739</v>
      </c>
      <c r="AV50" s="53">
        <v>446739</v>
      </c>
      <c r="AX50" s="53">
        <v>446739</v>
      </c>
      <c r="AZ50" s="53">
        <v>471804</v>
      </c>
      <c r="BB50" s="53">
        <v>489176</v>
      </c>
    </row>
    <row r="51" spans="1:55">
      <c r="A51" s="157" t="s">
        <v>62</v>
      </c>
      <c r="D51" s="77">
        <v>-10341.543519999999</v>
      </c>
      <c r="E51" s="53"/>
      <c r="F51" s="77">
        <v>-249</v>
      </c>
      <c r="H51" s="77">
        <v>-249</v>
      </c>
      <c r="J51" s="77">
        <v>-3728</v>
      </c>
      <c r="L51" s="77">
        <v>-5148</v>
      </c>
      <c r="M51" s="53"/>
      <c r="N51" s="77">
        <v>-10342</v>
      </c>
      <c r="O51" s="229"/>
      <c r="P51" s="77">
        <v>-10342</v>
      </c>
      <c r="Q51" s="53"/>
      <c r="R51" s="77">
        <v>-10949</v>
      </c>
      <c r="S51" s="53"/>
      <c r="T51" s="77">
        <v>-10949</v>
      </c>
      <c r="U51" s="86"/>
      <c r="V51" s="86"/>
      <c r="X51" s="77">
        <v>0</v>
      </c>
      <c r="Y51" s="53"/>
      <c r="Z51" s="77">
        <v>-249</v>
      </c>
      <c r="AB51" s="77">
        <v>-249</v>
      </c>
      <c r="AD51" s="77">
        <v>-3728</v>
      </c>
      <c r="AF51" s="77">
        <v>-5148</v>
      </c>
      <c r="AG51" s="53"/>
      <c r="AH51" s="77">
        <v>-10342</v>
      </c>
      <c r="AI51" s="229"/>
      <c r="AJ51" s="77">
        <v>-10342</v>
      </c>
      <c r="AK51" s="53"/>
      <c r="AL51" s="77">
        <v>-10949</v>
      </c>
      <c r="AM51" s="53"/>
      <c r="AN51" s="77">
        <v>-10949</v>
      </c>
      <c r="AO51" s="53"/>
      <c r="AP51" s="77">
        <v>-10949</v>
      </c>
      <c r="AQ51" s="86"/>
      <c r="AR51" s="77">
        <v>-10949</v>
      </c>
      <c r="AS51" s="86"/>
      <c r="AT51" s="77">
        <v>-10949</v>
      </c>
      <c r="AU51" s="86"/>
      <c r="AV51" s="77">
        <v>-10949</v>
      </c>
      <c r="AW51" s="86"/>
      <c r="AX51" s="77">
        <v>-10949</v>
      </c>
      <c r="AY51" s="86"/>
      <c r="AZ51" s="77">
        <v>-10949</v>
      </c>
      <c r="BA51" s="86"/>
      <c r="BB51" s="77">
        <v>-10949</v>
      </c>
      <c r="BC51" s="86"/>
    </row>
    <row r="52" spans="1:55">
      <c r="A52" s="232" t="s">
        <v>59</v>
      </c>
      <c r="D52" s="53">
        <v>41731</v>
      </c>
      <c r="E52" s="53"/>
      <c r="F52" s="53">
        <v>34085</v>
      </c>
      <c r="H52" s="53">
        <v>35044</v>
      </c>
      <c r="J52" s="53">
        <v>36980</v>
      </c>
      <c r="L52" s="53">
        <v>38601</v>
      </c>
      <c r="M52" s="53"/>
      <c r="N52" s="53">
        <v>41731</v>
      </c>
      <c r="P52" s="53">
        <v>44529</v>
      </c>
      <c r="Q52" s="53"/>
      <c r="R52" s="53">
        <v>47190</v>
      </c>
      <c r="S52" s="53"/>
      <c r="T52" s="53">
        <v>48411</v>
      </c>
      <c r="X52" s="53">
        <v>31788</v>
      </c>
      <c r="Y52" s="53"/>
      <c r="Z52" s="53">
        <v>34085</v>
      </c>
      <c r="AB52" s="53">
        <v>35044</v>
      </c>
      <c r="AD52" s="53">
        <v>36980</v>
      </c>
      <c r="AF52" s="53">
        <v>38601</v>
      </c>
      <c r="AG52" s="53"/>
      <c r="AH52" s="53">
        <v>41731</v>
      </c>
      <c r="AJ52" s="53">
        <v>44529</v>
      </c>
      <c r="AK52" s="53"/>
      <c r="AL52" s="53">
        <v>47190</v>
      </c>
      <c r="AM52" s="53"/>
      <c r="AN52" s="53">
        <v>48411</v>
      </c>
      <c r="AO52" s="53"/>
      <c r="AP52" s="53">
        <v>49336</v>
      </c>
      <c r="AR52" s="53">
        <v>50197</v>
      </c>
      <c r="AT52" s="53">
        <v>51118</v>
      </c>
      <c r="AV52" s="53">
        <v>51816</v>
      </c>
      <c r="AX52" s="53">
        <v>52183</v>
      </c>
      <c r="AZ52" s="53">
        <v>52570</v>
      </c>
      <c r="BB52" s="53">
        <v>53163</v>
      </c>
    </row>
    <row r="53" spans="1:55">
      <c r="A53" s="157" t="s">
        <v>55</v>
      </c>
      <c r="D53" s="77">
        <v>-662188</v>
      </c>
      <c r="E53" s="53"/>
      <c r="F53" s="77">
        <v>-514628</v>
      </c>
      <c r="H53" s="77">
        <v>-540041</v>
      </c>
      <c r="J53" s="77">
        <v>-565222</v>
      </c>
      <c r="L53" s="77">
        <v>-594162</v>
      </c>
      <c r="M53" s="53"/>
      <c r="N53" s="77">
        <v>-678563</v>
      </c>
      <c r="O53" s="229"/>
      <c r="P53" s="77">
        <v>-707787</v>
      </c>
      <c r="Q53" s="53"/>
      <c r="R53" s="77">
        <v>-742616</v>
      </c>
      <c r="S53" s="53"/>
      <c r="T53" s="77">
        <v>-876043</v>
      </c>
      <c r="U53" s="86"/>
      <c r="V53" s="86"/>
      <c r="X53" s="77">
        <f>-440149-16375</f>
        <v>-456524</v>
      </c>
      <c r="Y53" s="53"/>
      <c r="Z53" s="77">
        <f>-503452-16375</f>
        <v>-519827</v>
      </c>
      <c r="AB53" s="77">
        <v>-555744</v>
      </c>
      <c r="AD53" s="77">
        <v>-586253</v>
      </c>
      <c r="AF53" s="77">
        <v>-615058</v>
      </c>
      <c r="AG53" s="53"/>
      <c r="AH53" s="77">
        <v>-702392</v>
      </c>
      <c r="AI53" s="229"/>
      <c r="AJ53" s="77">
        <v>-734563</v>
      </c>
      <c r="AK53" s="53"/>
      <c r="AL53" s="77">
        <v>-776134</v>
      </c>
      <c r="AM53" s="53"/>
      <c r="AN53" s="77">
        <v>-907422</v>
      </c>
      <c r="AO53" s="53"/>
      <c r="AP53" s="77">
        <v>-1211508</v>
      </c>
      <c r="AQ53" s="86"/>
      <c r="AR53" s="77">
        <v>-1224178</v>
      </c>
      <c r="AS53" s="86"/>
      <c r="AT53" s="77">
        <v>-1272869</v>
      </c>
      <c r="AU53" s="86"/>
      <c r="AV53" s="77">
        <v>-1301187</v>
      </c>
      <c r="AW53" s="86"/>
      <c r="AX53" s="77">
        <v>-1390038</v>
      </c>
      <c r="AY53" s="86"/>
      <c r="AZ53" s="77">
        <v>-1429238</v>
      </c>
      <c r="BA53" s="86"/>
      <c r="BB53" s="77">
        <v>-1448605</v>
      </c>
      <c r="BC53" s="86"/>
    </row>
    <row r="54" spans="1:55">
      <c r="A54" s="232" t="s">
        <v>56</v>
      </c>
      <c r="D54" s="53"/>
      <c r="E54" s="53"/>
      <c r="F54" s="53"/>
      <c r="H54" s="53"/>
      <c r="J54" s="53"/>
      <c r="L54" s="53"/>
      <c r="M54" s="53"/>
      <c r="N54" s="53"/>
      <c r="P54" s="53"/>
      <c r="Q54" s="53"/>
      <c r="R54" s="53"/>
      <c r="S54" s="53"/>
      <c r="T54" s="53"/>
      <c r="X54" s="53"/>
      <c r="Y54" s="53"/>
      <c r="Z54" s="53"/>
      <c r="AB54" s="53"/>
      <c r="AD54" s="53"/>
      <c r="AF54" s="53"/>
      <c r="AG54" s="53"/>
      <c r="AH54" s="53"/>
      <c r="AJ54" s="53"/>
      <c r="AK54" s="53"/>
      <c r="AL54" s="53"/>
      <c r="AM54" s="53"/>
      <c r="AN54" s="53"/>
      <c r="AO54" s="53"/>
      <c r="AP54" s="53"/>
      <c r="AR54" s="53"/>
      <c r="AT54" s="53"/>
      <c r="AV54" s="53"/>
      <c r="AX54" s="53"/>
      <c r="AZ54" s="53"/>
      <c r="BB54" s="53"/>
    </row>
    <row r="55" spans="1:55">
      <c r="A55" s="157" t="s">
        <v>57</v>
      </c>
      <c r="D55" s="77">
        <v>-6565</v>
      </c>
      <c r="E55" s="53"/>
      <c r="F55" s="77">
        <v>-194</v>
      </c>
      <c r="H55" s="77">
        <v>-462</v>
      </c>
      <c r="J55" s="77">
        <v>-1341</v>
      </c>
      <c r="L55" s="77">
        <v>-3833</v>
      </c>
      <c r="M55" s="53"/>
      <c r="N55" s="77">
        <v>-6565</v>
      </c>
      <c r="O55" s="229"/>
      <c r="P55" s="77">
        <v>-3173</v>
      </c>
      <c r="Q55" s="53"/>
      <c r="R55" s="77">
        <v>-5461</v>
      </c>
      <c r="S55" s="53"/>
      <c r="T55" s="77">
        <v>-7786</v>
      </c>
      <c r="U55" s="86"/>
      <c r="V55" s="86"/>
      <c r="X55" s="77">
        <v>-2291</v>
      </c>
      <c r="Y55" s="53"/>
      <c r="Z55" s="77">
        <v>-220</v>
      </c>
      <c r="AB55" s="77">
        <v>-487</v>
      </c>
      <c r="AD55" s="77">
        <v>-1366</v>
      </c>
      <c r="AF55" s="77">
        <v>-3858</v>
      </c>
      <c r="AG55" s="53"/>
      <c r="AH55" s="77">
        <v>-6423</v>
      </c>
      <c r="AI55" s="229"/>
      <c r="AJ55" s="77">
        <v>-3031</v>
      </c>
      <c r="AK55" s="53"/>
      <c r="AL55" s="77">
        <v>-5319</v>
      </c>
      <c r="AM55" s="53"/>
      <c r="AN55" s="77">
        <v>-7644</v>
      </c>
      <c r="AO55" s="53"/>
      <c r="AP55" s="77">
        <v>-7329</v>
      </c>
      <c r="AQ55" s="86"/>
      <c r="AR55" s="77">
        <v>-6409</v>
      </c>
      <c r="AS55" s="86"/>
      <c r="AT55" s="77">
        <v>-6387</v>
      </c>
      <c r="AU55" s="86"/>
      <c r="AV55" s="77">
        <v>-6044</v>
      </c>
      <c r="AW55" s="86"/>
      <c r="AX55" s="77">
        <v>-7419</v>
      </c>
      <c r="AY55" s="86"/>
      <c r="AZ55" s="77">
        <v>-7319</v>
      </c>
      <c r="BA55" s="86"/>
      <c r="BB55" s="77">
        <v>-8763</v>
      </c>
      <c r="BC55" s="86"/>
    </row>
    <row r="56" spans="1:55">
      <c r="A56" s="232" t="s">
        <v>58</v>
      </c>
      <c r="D56" s="233">
        <v>-9509</v>
      </c>
      <c r="E56" s="53"/>
      <c r="F56" s="233">
        <v>-11054</v>
      </c>
      <c r="H56" s="233">
        <v>-11457</v>
      </c>
      <c r="J56" s="233">
        <v>-10831</v>
      </c>
      <c r="L56" s="233">
        <v>-10691</v>
      </c>
      <c r="M56" s="53"/>
      <c r="N56" s="233">
        <v>-9301</v>
      </c>
      <c r="P56" s="233">
        <v>-9525</v>
      </c>
      <c r="Q56" s="53"/>
      <c r="R56" s="233">
        <v>-9269</v>
      </c>
      <c r="S56" s="53"/>
      <c r="T56" s="233">
        <v>-8978</v>
      </c>
      <c r="X56" s="233">
        <v>-13839</v>
      </c>
      <c r="Y56" s="53"/>
      <c r="Z56" s="233">
        <v>-11054</v>
      </c>
      <c r="AB56" s="233">
        <v>-11457</v>
      </c>
      <c r="AD56" s="233">
        <v>-10831</v>
      </c>
      <c r="AF56" s="233">
        <v>-10691</v>
      </c>
      <c r="AG56" s="53"/>
      <c r="AH56" s="233">
        <v>-9301</v>
      </c>
      <c r="AJ56" s="233">
        <v>-9525</v>
      </c>
      <c r="AK56" s="53"/>
      <c r="AL56" s="233">
        <v>-9269</v>
      </c>
      <c r="AM56" s="53"/>
      <c r="AN56" s="233">
        <v>-8978</v>
      </c>
      <c r="AO56" s="53"/>
      <c r="AP56" s="233">
        <v>-8059</v>
      </c>
      <c r="AR56" s="233">
        <v>-7555</v>
      </c>
      <c r="AT56" s="233">
        <v>-7522</v>
      </c>
      <c r="AV56" s="233">
        <v>-7854</v>
      </c>
      <c r="AX56" s="233">
        <v>-17064</v>
      </c>
      <c r="AZ56" s="233">
        <v>-17221</v>
      </c>
      <c r="BB56" s="233">
        <v>-17306</v>
      </c>
    </row>
    <row r="57" spans="1:55" ht="15" thickBot="1">
      <c r="A57" s="157" t="s">
        <v>117</v>
      </c>
      <c r="D57" s="77">
        <v>-16074</v>
      </c>
      <c r="E57" s="53"/>
      <c r="F57" s="77">
        <v>-11248</v>
      </c>
      <c r="H57" s="77">
        <v>-11919</v>
      </c>
      <c r="J57" s="77">
        <v>-12172</v>
      </c>
      <c r="L57" s="77">
        <v>-14524</v>
      </c>
      <c r="M57" s="53"/>
      <c r="N57" s="77">
        <v>-15866</v>
      </c>
      <c r="O57" s="229"/>
      <c r="P57" s="77">
        <v>-12698</v>
      </c>
      <c r="Q57" s="53"/>
      <c r="R57" s="77">
        <v>-14730</v>
      </c>
      <c r="S57" s="53"/>
      <c r="T57" s="77">
        <v>-16764</v>
      </c>
      <c r="U57" s="86"/>
      <c r="V57" s="86"/>
      <c r="X57" s="77">
        <f>SUM(X55:X56)</f>
        <v>-16130</v>
      </c>
      <c r="Y57" s="53"/>
      <c r="Z57" s="77">
        <f>SUM(Z55:Z56)</f>
        <v>-11274</v>
      </c>
      <c r="AB57" s="77">
        <v>-11944</v>
      </c>
      <c r="AD57" s="77">
        <v>-12197</v>
      </c>
      <c r="AF57" s="77">
        <v>-14549</v>
      </c>
      <c r="AG57" s="53"/>
      <c r="AH57" s="77">
        <v>-15724</v>
      </c>
      <c r="AI57" s="229"/>
      <c r="AJ57" s="77">
        <v>-12556</v>
      </c>
      <c r="AK57" s="53"/>
      <c r="AL57" s="77">
        <v>-14588</v>
      </c>
      <c r="AM57" s="53"/>
      <c r="AN57" s="77">
        <v>-16622</v>
      </c>
      <c r="AO57" s="53"/>
      <c r="AP57" s="77">
        <v>-15388</v>
      </c>
      <c r="AQ57" s="86"/>
      <c r="AR57" s="77">
        <v>-13964</v>
      </c>
      <c r="AS57" s="86"/>
      <c r="AT57" s="77">
        <v>-13909</v>
      </c>
      <c r="AU57" s="86"/>
      <c r="AV57" s="77">
        <v>-13898</v>
      </c>
      <c r="AW57" s="86"/>
      <c r="AX57" s="77">
        <v>-24483</v>
      </c>
      <c r="AY57" s="86"/>
      <c r="AZ57" s="77">
        <v>-24540</v>
      </c>
      <c r="BA57" s="86"/>
      <c r="BB57" s="77">
        <v>-26069</v>
      </c>
      <c r="BC57" s="86"/>
    </row>
    <row r="58" spans="1:55" ht="15" thickBot="1">
      <c r="A58" s="231" t="s">
        <v>60</v>
      </c>
      <c r="D58" s="234">
        <v>-181213.54352000001</v>
      </c>
      <c r="E58" s="230"/>
      <c r="F58" s="234">
        <v>-10006</v>
      </c>
      <c r="H58" s="234">
        <v>-35131</v>
      </c>
      <c r="J58" s="234">
        <v>-62108</v>
      </c>
      <c r="L58" s="234">
        <v>-93199</v>
      </c>
      <c r="M58" s="230"/>
      <c r="N58" s="234">
        <v>-181006</v>
      </c>
      <c r="P58" s="234">
        <v>-204264</v>
      </c>
      <c r="Q58" s="230"/>
      <c r="R58" s="234">
        <v>-239071</v>
      </c>
      <c r="S58" s="230"/>
      <c r="T58" s="234">
        <v>-373311</v>
      </c>
      <c r="U58" s="86"/>
      <c r="V58" s="86"/>
      <c r="X58" s="234">
        <f>SUM(X48:X56)</f>
        <v>4602</v>
      </c>
      <c r="Y58" s="230"/>
      <c r="Z58" s="234">
        <f>SUM(Z48:Z56)</f>
        <v>-51797</v>
      </c>
      <c r="AB58" s="234">
        <v>-87425</v>
      </c>
      <c r="AD58" s="234">
        <v>-119730</v>
      </c>
      <c r="AF58" s="234">
        <v>-150686</v>
      </c>
      <c r="AG58" s="230"/>
      <c r="AH58" s="234">
        <v>-241259</v>
      </c>
      <c r="AJ58" s="234">
        <v>-267464</v>
      </c>
      <c r="AK58" s="230"/>
      <c r="AL58" s="234">
        <v>-309013</v>
      </c>
      <c r="AM58" s="230"/>
      <c r="AN58" s="234">
        <v>-441114</v>
      </c>
      <c r="AO58" s="230"/>
      <c r="AP58" s="234">
        <v>-743041</v>
      </c>
      <c r="AQ58" s="86"/>
      <c r="AR58" s="234">
        <v>-753426</v>
      </c>
      <c r="AS58" s="86"/>
      <c r="AT58" s="234">
        <v>-799854</v>
      </c>
      <c r="AU58" s="86"/>
      <c r="AV58" s="234">
        <v>-827463</v>
      </c>
      <c r="AW58" s="86"/>
      <c r="AX58" s="234">
        <v>-926532</v>
      </c>
      <c r="AY58" s="86"/>
      <c r="AZ58" s="234">
        <v>-940336</v>
      </c>
      <c r="BA58" s="86"/>
      <c r="BB58" s="234">
        <v>-943266</v>
      </c>
      <c r="BC58" s="86"/>
    </row>
    <row r="59" spans="1:55" ht="15" thickBot="1">
      <c r="A59" s="181" t="s">
        <v>61</v>
      </c>
      <c r="C59" s="8" t="s">
        <v>6</v>
      </c>
      <c r="D59" s="182">
        <v>1641404.4564799999</v>
      </c>
      <c r="E59" s="230"/>
      <c r="F59" s="182">
        <v>1714838</v>
      </c>
      <c r="G59" s="8" t="s">
        <v>6</v>
      </c>
      <c r="H59" s="182">
        <v>1665935</v>
      </c>
      <c r="I59" s="8" t="s">
        <v>6</v>
      </c>
      <c r="J59" s="182">
        <v>1728901</v>
      </c>
      <c r="K59" s="8" t="s">
        <v>6</v>
      </c>
      <c r="L59" s="182">
        <v>1662346</v>
      </c>
      <c r="M59" s="230"/>
      <c r="N59" s="182">
        <v>1639782</v>
      </c>
      <c r="P59" s="182">
        <v>1702889</v>
      </c>
      <c r="Q59" s="230"/>
      <c r="R59" s="182">
        <v>1679250</v>
      </c>
      <c r="S59" s="230"/>
      <c r="T59" s="182">
        <v>1541507</v>
      </c>
      <c r="U59" s="86"/>
      <c r="V59" s="86"/>
      <c r="W59" s="8" t="s">
        <v>6</v>
      </c>
      <c r="X59" s="182">
        <f>X58+X45</f>
        <v>1778235</v>
      </c>
      <c r="Y59" s="230"/>
      <c r="Z59" s="182">
        <f>Z58+Z45</f>
        <v>1717230</v>
      </c>
      <c r="AA59" s="8" t="s">
        <v>6</v>
      </c>
      <c r="AB59" s="182">
        <v>1652053</v>
      </c>
      <c r="AC59" s="8" t="s">
        <v>6</v>
      </c>
      <c r="AD59" s="182">
        <v>1715429</v>
      </c>
      <c r="AE59" s="8" t="s">
        <v>6</v>
      </c>
      <c r="AF59" s="182">
        <v>1649757</v>
      </c>
      <c r="AG59" s="230"/>
      <c r="AH59" s="182">
        <v>1627823</v>
      </c>
      <c r="AJ59" s="182">
        <v>1689199</v>
      </c>
      <c r="AK59" s="230"/>
      <c r="AL59" s="182">
        <v>1663521</v>
      </c>
      <c r="AM59" s="230"/>
      <c r="AN59" s="182">
        <v>1526742</v>
      </c>
      <c r="AO59" s="230"/>
      <c r="AP59" s="182">
        <v>1258324</v>
      </c>
      <c r="AQ59" s="86"/>
      <c r="AR59" s="182">
        <v>1328063</v>
      </c>
      <c r="AS59" s="86"/>
      <c r="AT59" s="182">
        <v>1268543</v>
      </c>
      <c r="AU59" s="86"/>
      <c r="AV59" s="182">
        <v>1170425</v>
      </c>
      <c r="AW59" s="86"/>
      <c r="AX59" s="182">
        <v>1157779</v>
      </c>
      <c r="AY59" s="86"/>
      <c r="AZ59" s="182">
        <v>1104722</v>
      </c>
      <c r="BA59" s="86"/>
      <c r="BB59" s="182">
        <v>1090655</v>
      </c>
      <c r="BC59" s="86"/>
    </row>
    <row r="60" spans="1:55" ht="15" thickTop="1">
      <c r="D60" s="81"/>
      <c r="F60" s="28"/>
      <c r="H60" s="81"/>
      <c r="J60" s="81"/>
      <c r="L60" s="81"/>
      <c r="N60" s="28"/>
      <c r="P60" s="81"/>
      <c r="Q60" s="81"/>
      <c r="R60" s="81"/>
      <c r="S60" s="81"/>
      <c r="T60" s="81"/>
      <c r="X60" s="81"/>
      <c r="Z60" s="81"/>
      <c r="AB60" s="81"/>
      <c r="AD60" s="81"/>
      <c r="AF60" s="81"/>
      <c r="AH60" s="81"/>
      <c r="AJ60" s="81"/>
      <c r="AK60" s="81"/>
      <c r="AL60" s="81"/>
      <c r="AM60" s="81"/>
      <c r="AN60" s="81"/>
      <c r="AP60" s="81"/>
      <c r="AR60" s="81"/>
      <c r="AT60" s="81"/>
      <c r="AV60" s="81"/>
      <c r="AX60" s="81"/>
      <c r="AZ60" s="81"/>
      <c r="BB60" s="81"/>
    </row>
    <row r="61" spans="1:55">
      <c r="A61" s="88"/>
      <c r="D61" s="53"/>
      <c r="E61" s="28"/>
      <c r="F61" s="28"/>
      <c r="H61" s="53"/>
      <c r="J61" s="53"/>
      <c r="L61" s="53"/>
      <c r="M61" s="28"/>
      <c r="N61" s="28"/>
      <c r="P61" s="53"/>
      <c r="Q61" s="53"/>
      <c r="R61" s="53"/>
      <c r="S61" s="53"/>
      <c r="T61" s="53"/>
      <c r="X61" s="53"/>
      <c r="Y61" s="28"/>
      <c r="Z61" s="28"/>
      <c r="AB61" s="53"/>
      <c r="AD61" s="53"/>
      <c r="AF61" s="53"/>
      <c r="AG61" s="28"/>
      <c r="AH61" s="28"/>
      <c r="AJ61" s="53"/>
      <c r="AK61" s="53"/>
      <c r="AL61" s="53"/>
      <c r="AM61" s="53"/>
      <c r="AN61" s="53"/>
      <c r="AO61" s="28"/>
      <c r="AP61" s="28"/>
      <c r="AR61" s="53"/>
      <c r="AT61" s="53"/>
      <c r="AV61" s="53"/>
      <c r="AX61" s="53"/>
      <c r="AZ61" s="53"/>
      <c r="BB61" s="53"/>
    </row>
    <row r="62" spans="1:55">
      <c r="A62" s="88"/>
    </row>
    <row r="63" spans="1:55">
      <c r="A63" s="88"/>
    </row>
  </sheetData>
  <hyperlinks>
    <hyperlink ref="BD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L30"/>
  <sheetViews>
    <sheetView showGridLines="0" zoomScale="85" zoomScaleNormal="85" workbookViewId="0">
      <pane xSplit="1" ySplit="7" topLeftCell="BU8" activePane="bottomRight" state="frozen"/>
      <selection activeCell="A6" sqref="A6"/>
      <selection pane="topRight" activeCell="A6" sqref="A6"/>
      <selection pane="bottomLeft" activeCell="A6" sqref="A6"/>
      <selection pane="bottomRight" activeCell="CH26" sqref="CH26"/>
    </sheetView>
  </sheetViews>
  <sheetFormatPr defaultColWidth="0" defaultRowHeight="16.5" customHeight="1" outlineLevelCol="2"/>
  <cols>
    <col min="1" max="1" width="75.44140625" style="8" bestFit="1" customWidth="1"/>
    <col min="2" max="2" width="1.44140625" style="8" hidden="1" customWidth="1" outlineLevel="1"/>
    <col min="3" max="3" width="1.44140625" style="8" hidden="1" customWidth="1" outlineLevel="2"/>
    <col min="4" max="4" width="13.44140625" style="38" hidden="1" customWidth="1" outlineLevel="2"/>
    <col min="5" max="5" width="1.44140625" style="8" hidden="1" customWidth="1" outlineLevel="2"/>
    <col min="6" max="6" width="1.44140625" style="8" hidden="1" customWidth="1" outlineLevel="1" collapsed="1"/>
    <col min="7" max="7" width="12.44140625" style="38" hidden="1" customWidth="1" outlineLevel="1"/>
    <col min="8" max="8" width="2.44140625" style="38" hidden="1" customWidth="1" outlineLevel="1"/>
    <col min="9" max="9" width="1.44140625" style="38" hidden="1" customWidth="1" outlineLevel="1"/>
    <col min="10" max="10" width="13.44140625" style="8" hidden="1" customWidth="1" outlineLevel="1"/>
    <col min="11" max="11" width="1.44140625" style="8" hidden="1" customWidth="1" outlineLevel="1"/>
    <col min="12" max="12" width="2" style="8" hidden="1" customWidth="1" outlineLevel="1"/>
    <col min="13" max="13" width="12.44140625" style="38" hidden="1" customWidth="1" outlineLevel="1"/>
    <col min="14" max="14" width="1.44140625" style="8" hidden="1" customWidth="1" outlineLevel="1"/>
    <col min="15" max="15" width="2" style="8" hidden="1" customWidth="1" outlineLevel="1"/>
    <col min="16" max="16" width="12.44140625" style="38" hidden="1" customWidth="1" outlineLevel="1"/>
    <col min="17" max="17" width="1.44140625" style="8" hidden="1" customWidth="1" outlineLevel="1"/>
    <col min="18" max="18" width="2" style="8" hidden="1" customWidth="1" outlineLevel="1"/>
    <col min="19" max="19" width="12.44140625" style="38" hidden="1" customWidth="1" outlineLevel="1"/>
    <col min="20" max="21" width="1.44140625" style="8" hidden="1" customWidth="1" outlineLevel="1"/>
    <col min="22" max="22" width="12" style="8" hidden="1" customWidth="1" outlineLevel="1"/>
    <col min="23" max="24" width="1.44140625" style="8" hidden="1" customWidth="1" outlineLevel="1"/>
    <col min="25" max="25" width="12.44140625" style="38" hidden="1" customWidth="1" outlineLevel="1"/>
    <col min="26" max="26" width="1.44140625" style="8" hidden="1" customWidth="1" outlineLevel="1"/>
    <col min="27" max="27" width="2" style="8" hidden="1" customWidth="1" outlineLevel="1"/>
    <col min="28" max="28" width="12.44140625" style="38" hidden="1" customWidth="1" outlineLevel="1"/>
    <col min="29" max="29" width="1.44140625" style="8" hidden="1" customWidth="1" outlineLevel="1"/>
    <col min="30" max="30" width="2" style="8" hidden="1" customWidth="1" outlineLevel="1"/>
    <col min="31" max="31" width="12.44140625" style="38" hidden="1" customWidth="1" outlineLevel="1"/>
    <col min="32" max="32" width="1.44140625" style="8" hidden="1" customWidth="1" outlineLevel="1"/>
    <col min="33" max="33" width="2" style="8" hidden="1" customWidth="1" outlineLevel="1"/>
    <col min="34" max="34" width="12.44140625" style="38" hidden="1" customWidth="1" outlineLevel="1"/>
    <col min="35" max="35" width="1.44140625" style="8" hidden="1" customWidth="1" outlineLevel="1"/>
    <col min="36" max="36" width="1.44140625" style="8" customWidth="1" collapsed="1"/>
    <col min="37" max="37" width="1.44140625" style="8" hidden="1" customWidth="1"/>
    <col min="38" max="38" width="1.44140625" style="8" hidden="1" customWidth="1" outlineLevel="1"/>
    <col min="39" max="39" width="14.44140625" style="38" hidden="1" customWidth="1" outlineLevel="1"/>
    <col min="40" max="40" width="1.44140625" style="8" hidden="1" customWidth="1" outlineLevel="1"/>
    <col min="41" max="41" width="1.44140625" style="8" hidden="1" customWidth="1" collapsed="1"/>
    <col min="42" max="42" width="12.44140625" style="38" hidden="1" customWidth="1"/>
    <col min="43" max="43" width="2.44140625" style="38" hidden="1" customWidth="1"/>
    <col min="44" max="44" width="1.44140625" style="38" customWidth="1"/>
    <col min="45" max="45" width="13.44140625" style="8" customWidth="1"/>
    <col min="46" max="46" width="1.44140625" style="8" customWidth="1"/>
    <col min="47" max="47" width="2" style="8" hidden="1" customWidth="1"/>
    <col min="48" max="48" width="12.44140625" style="38" hidden="1" customWidth="1"/>
    <col min="49" max="49" width="1.44140625" style="8" hidden="1" customWidth="1"/>
    <col min="50" max="50" width="2" style="8" hidden="1" customWidth="1"/>
    <col min="51" max="51" width="12.44140625" style="38" hidden="1" customWidth="1"/>
    <col min="52" max="52" width="1.44140625" style="8" hidden="1" customWidth="1"/>
    <col min="53" max="53" width="2" style="8" hidden="1" customWidth="1"/>
    <col min="54" max="54" width="12.44140625" style="38" hidden="1" customWidth="1"/>
    <col min="55" max="56" width="1.44140625" style="8" hidden="1" customWidth="1"/>
    <col min="57" max="57" width="12" style="8" hidden="1" customWidth="1"/>
    <col min="58" max="58" width="1.44140625" style="8" hidden="1" customWidth="1"/>
    <col min="59" max="59" width="1.44140625" style="8" customWidth="1"/>
    <col min="60" max="60" width="12.44140625" style="38" customWidth="1"/>
    <col min="61" max="61" width="1.44140625" style="8" customWidth="1"/>
    <col min="62" max="62" width="2" style="8" customWidth="1"/>
    <col min="63" max="63" width="14.44140625" style="38" customWidth="1"/>
    <col min="64" max="64" width="1.44140625" style="8" customWidth="1"/>
    <col min="65" max="65" width="2" style="8" customWidth="1"/>
    <col min="66" max="66" width="12.44140625" style="38" customWidth="1"/>
    <col min="67" max="67" width="1.44140625" style="8" customWidth="1"/>
    <col min="68" max="68" width="2" style="8" customWidth="1"/>
    <col min="69" max="69" width="12.44140625" style="38" customWidth="1"/>
    <col min="70" max="71" width="1.44140625" style="8" customWidth="1"/>
    <col min="72" max="72" width="12" style="8" bestFit="1" customWidth="1"/>
    <col min="73" max="74" width="1.44140625" style="8" customWidth="1"/>
    <col min="75" max="75" width="12.44140625" style="38" customWidth="1"/>
    <col min="76" max="76" width="1.44140625" style="8" customWidth="1"/>
    <col min="77" max="77" width="14.44140625" style="38" customWidth="1"/>
    <col min="78" max="78" width="1.44140625" style="8" customWidth="1"/>
    <col min="79" max="79" width="14.44140625" style="38" customWidth="1"/>
    <col min="80" max="80" width="1.44140625" style="8" customWidth="1"/>
    <col min="81" max="81" width="14.44140625" style="38" customWidth="1"/>
    <col min="82" max="83" width="1.44140625" style="8" customWidth="1"/>
    <col min="84" max="84" width="12.44140625" style="38" customWidth="1"/>
    <col min="85" max="85" width="1.44140625" style="8" customWidth="1"/>
    <col min="86" max="86" width="14.44140625" style="38" customWidth="1"/>
    <col min="87" max="87" width="1.44140625" style="8" customWidth="1"/>
    <col min="88" max="88" width="14.44140625" style="38" customWidth="1"/>
    <col min="89" max="89" width="1.44140625" style="8" customWidth="1"/>
    <col min="90" max="90" width="9.44140625" style="8" customWidth="1"/>
    <col min="91" max="16384" width="8.44140625" style="8" hidden="1"/>
  </cols>
  <sheetData>
    <row r="1" spans="1:90" ht="19.8">
      <c r="A1" s="186" t="s">
        <v>64</v>
      </c>
      <c r="CA1" s="38" t="s">
        <v>140</v>
      </c>
      <c r="CC1" s="38" t="s">
        <v>140</v>
      </c>
    </row>
    <row r="2" spans="1:90" ht="16.2">
      <c r="A2" s="90" t="s">
        <v>20</v>
      </c>
    </row>
    <row r="3" spans="1:90" ht="16.2">
      <c r="A3" s="90" t="s">
        <v>1</v>
      </c>
    </row>
    <row r="4" spans="1:90" ht="17.399999999999999">
      <c r="A4" s="44"/>
      <c r="AM4" s="215" t="s">
        <v>140</v>
      </c>
      <c r="AP4" s="215" t="s">
        <v>140</v>
      </c>
      <c r="AS4" s="215" t="s">
        <v>140</v>
      </c>
      <c r="AV4" s="215" t="s">
        <v>140</v>
      </c>
      <c r="AY4" s="215" t="s">
        <v>140</v>
      </c>
      <c r="BA4" s="215" t="s">
        <v>140</v>
      </c>
      <c r="BB4" s="215" t="s">
        <v>140</v>
      </c>
      <c r="BE4" s="215" t="s">
        <v>140</v>
      </c>
      <c r="BH4" s="215" t="s">
        <v>140</v>
      </c>
      <c r="BK4" s="215" t="s">
        <v>140</v>
      </c>
      <c r="BN4" s="215" t="s">
        <v>140</v>
      </c>
      <c r="BQ4" s="215" t="s">
        <v>140</v>
      </c>
      <c r="BT4" s="215" t="s">
        <v>140</v>
      </c>
      <c r="BV4" s="215" t="s">
        <v>140</v>
      </c>
      <c r="BW4" s="215" t="s">
        <v>140</v>
      </c>
      <c r="BY4" s="215" t="s">
        <v>140</v>
      </c>
      <c r="CA4" s="215"/>
      <c r="CC4" s="215"/>
      <c r="CE4" s="215" t="s">
        <v>140</v>
      </c>
      <c r="CF4" s="215" t="s">
        <v>140</v>
      </c>
      <c r="CH4" s="215" t="s">
        <v>140</v>
      </c>
      <c r="CJ4" s="215"/>
      <c r="CL4" s="179" t="s">
        <v>160</v>
      </c>
    </row>
    <row r="5" spans="1:90" ht="17.399999999999999">
      <c r="A5" s="89" t="s">
        <v>14</v>
      </c>
      <c r="C5" s="38"/>
      <c r="E5" s="38"/>
      <c r="F5" s="38"/>
      <c r="J5" s="38"/>
      <c r="K5" s="38"/>
      <c r="L5" s="38"/>
      <c r="N5" s="38"/>
      <c r="O5" s="38"/>
      <c r="Q5" s="38"/>
      <c r="R5" s="38"/>
      <c r="T5" s="38"/>
      <c r="U5" s="38"/>
      <c r="V5" s="38"/>
      <c r="W5" s="38"/>
      <c r="X5" s="38"/>
      <c r="Z5" s="38"/>
      <c r="AA5" s="38"/>
      <c r="AC5" s="38"/>
      <c r="AD5" s="38"/>
      <c r="AF5" s="38"/>
      <c r="AG5" s="38"/>
      <c r="AI5" s="38"/>
      <c r="AJ5" s="38"/>
      <c r="AK5" s="38"/>
      <c r="AL5" s="38"/>
      <c r="AN5" s="38"/>
      <c r="AO5" s="38"/>
      <c r="AS5" s="38"/>
      <c r="AT5" s="38"/>
      <c r="AU5" s="38"/>
      <c r="AW5" s="38"/>
      <c r="AX5" s="38"/>
      <c r="AZ5" s="38"/>
      <c r="BA5" s="38"/>
      <c r="BC5" s="38"/>
      <c r="BD5" s="38"/>
      <c r="BE5" s="38"/>
      <c r="BF5" s="38"/>
      <c r="BG5" s="38"/>
      <c r="BI5" s="38"/>
      <c r="BJ5" s="38"/>
      <c r="BL5" s="38"/>
      <c r="BM5" s="38"/>
      <c r="BO5" s="38"/>
      <c r="BP5" s="38"/>
      <c r="BR5" s="38"/>
      <c r="BS5" s="38"/>
      <c r="BT5" s="38"/>
      <c r="BU5" s="38"/>
      <c r="BV5" s="38"/>
      <c r="BX5" s="38"/>
      <c r="BZ5" s="38"/>
      <c r="CB5" s="38"/>
      <c r="CD5" s="38"/>
      <c r="CE5" s="38"/>
      <c r="CG5" s="38"/>
      <c r="CI5" s="38"/>
      <c r="CK5" s="38"/>
    </row>
    <row r="6" spans="1:90" ht="35.25" customHeight="1" thickBot="1">
      <c r="A6" s="44"/>
      <c r="C6" s="38"/>
      <c r="D6" s="223" t="s">
        <v>301</v>
      </c>
      <c r="E6" s="38"/>
      <c r="F6" s="38"/>
      <c r="G6" s="223" t="s">
        <v>301</v>
      </c>
      <c r="J6" s="223" t="s">
        <v>301</v>
      </c>
      <c r="K6" s="38"/>
      <c r="L6" s="38"/>
      <c r="M6" s="223" t="s">
        <v>301</v>
      </c>
      <c r="N6" s="38"/>
      <c r="O6" s="38"/>
      <c r="P6" s="223" t="s">
        <v>301</v>
      </c>
      <c r="Q6" s="38"/>
      <c r="R6" s="38"/>
      <c r="S6" s="223" t="s">
        <v>301</v>
      </c>
      <c r="T6" s="38"/>
      <c r="U6" s="38"/>
      <c r="V6" s="223" t="s">
        <v>301</v>
      </c>
      <c r="W6" s="38"/>
      <c r="X6" s="38"/>
      <c r="Y6" s="223" t="s">
        <v>301</v>
      </c>
      <c r="Z6" s="38"/>
      <c r="AA6" s="38"/>
      <c r="AB6" s="223" t="s">
        <v>301</v>
      </c>
      <c r="AC6" s="38"/>
      <c r="AD6" s="38"/>
      <c r="AE6" s="223" t="s">
        <v>301</v>
      </c>
      <c r="AF6" s="38"/>
      <c r="AG6" s="38"/>
      <c r="AH6" s="223" t="s">
        <v>301</v>
      </c>
      <c r="AI6" s="38"/>
      <c r="AJ6" s="38"/>
      <c r="AK6" s="38"/>
      <c r="AL6" s="38"/>
      <c r="AM6" s="222" t="s">
        <v>302</v>
      </c>
      <c r="AN6" s="38"/>
      <c r="AO6" s="38"/>
      <c r="AP6" s="222" t="s">
        <v>302</v>
      </c>
      <c r="AS6" s="222" t="s">
        <v>302</v>
      </c>
      <c r="AT6" s="38"/>
      <c r="AU6" s="38"/>
      <c r="AV6" s="222" t="s">
        <v>302</v>
      </c>
      <c r="AW6" s="38"/>
      <c r="AX6" s="38"/>
      <c r="AY6" s="222" t="s">
        <v>302</v>
      </c>
      <c r="AZ6" s="38"/>
      <c r="BA6" s="38"/>
      <c r="BB6" s="222" t="s">
        <v>302</v>
      </c>
      <c r="BC6" s="38"/>
      <c r="BD6" s="38"/>
      <c r="BE6" s="222" t="s">
        <v>302</v>
      </c>
      <c r="BF6" s="38"/>
      <c r="BG6" s="38"/>
      <c r="BH6" s="222" t="s">
        <v>302</v>
      </c>
      <c r="BI6" s="38"/>
      <c r="BJ6" s="38"/>
      <c r="BK6" s="222" t="s">
        <v>302</v>
      </c>
      <c r="BL6" s="38"/>
      <c r="BM6" s="38"/>
      <c r="BN6" s="222" t="s">
        <v>302</v>
      </c>
      <c r="BO6" s="38"/>
      <c r="BP6" s="38"/>
      <c r="BQ6" s="222" t="s">
        <v>302</v>
      </c>
      <c r="BR6" s="38"/>
      <c r="BS6" s="38"/>
      <c r="BT6" s="38"/>
      <c r="BU6" s="38"/>
      <c r="BV6" s="38"/>
      <c r="BX6" s="38"/>
      <c r="BY6" s="222" t="s">
        <v>140</v>
      </c>
      <c r="BZ6" s="38"/>
      <c r="CA6" s="222"/>
      <c r="CB6" s="38"/>
      <c r="CC6" s="222"/>
      <c r="CD6" s="38"/>
      <c r="CE6" s="38"/>
      <c r="CG6" s="38"/>
      <c r="CH6" s="222" t="s">
        <v>140</v>
      </c>
      <c r="CI6" s="38"/>
      <c r="CJ6" s="222" t="s">
        <v>140</v>
      </c>
      <c r="CK6" s="38"/>
    </row>
    <row r="7" spans="1:90" ht="26.25" customHeight="1" thickBot="1">
      <c r="C7" s="45"/>
      <c r="D7" s="46" t="s">
        <v>22</v>
      </c>
      <c r="F7" s="45"/>
      <c r="G7" s="46" t="s">
        <v>70</v>
      </c>
      <c r="H7" s="47"/>
      <c r="I7" s="146"/>
      <c r="J7" s="147" t="s">
        <v>25</v>
      </c>
      <c r="L7" s="45"/>
      <c r="M7" s="46" t="s">
        <v>27</v>
      </c>
      <c r="O7" s="45"/>
      <c r="P7" s="46" t="s">
        <v>30</v>
      </c>
      <c r="R7" s="45"/>
      <c r="S7" s="46" t="s">
        <v>33</v>
      </c>
      <c r="U7" s="45"/>
      <c r="V7" s="48" t="s">
        <v>75</v>
      </c>
      <c r="X7" s="146"/>
      <c r="Y7" s="147" t="s">
        <v>37</v>
      </c>
      <c r="AA7" s="45"/>
      <c r="AB7" s="46" t="s">
        <v>194</v>
      </c>
      <c r="AD7" s="45"/>
      <c r="AE7" s="46" t="s">
        <v>225</v>
      </c>
      <c r="AG7" s="45"/>
      <c r="AH7" s="46" t="s">
        <v>255</v>
      </c>
      <c r="AL7" s="45"/>
      <c r="AM7" s="46" t="s">
        <v>22</v>
      </c>
      <c r="AO7" s="45"/>
      <c r="AP7" s="46" t="s">
        <v>70</v>
      </c>
      <c r="AQ7" s="47"/>
      <c r="AR7" s="146"/>
      <c r="AS7" s="147" t="s">
        <v>25</v>
      </c>
      <c r="AU7" s="45"/>
      <c r="AV7" s="46" t="s">
        <v>27</v>
      </c>
      <c r="AX7" s="45"/>
      <c r="AY7" s="46" t="s">
        <v>30</v>
      </c>
      <c r="BA7" s="45"/>
      <c r="BB7" s="46" t="s">
        <v>33</v>
      </c>
      <c r="BD7" s="45"/>
      <c r="BE7" s="48" t="s">
        <v>75</v>
      </c>
      <c r="BG7" s="146"/>
      <c r="BH7" s="147" t="s">
        <v>37</v>
      </c>
      <c r="BJ7" s="45"/>
      <c r="BK7" s="46" t="s">
        <v>194</v>
      </c>
      <c r="BM7" s="45"/>
      <c r="BN7" s="46" t="s">
        <v>225</v>
      </c>
      <c r="BP7" s="45"/>
      <c r="BQ7" s="46" t="s">
        <v>255</v>
      </c>
      <c r="BS7" s="45"/>
      <c r="BT7" s="48" t="s">
        <v>292</v>
      </c>
      <c r="BV7" s="146"/>
      <c r="BW7" s="147" t="s">
        <v>293</v>
      </c>
      <c r="BY7" s="46" t="s">
        <v>305</v>
      </c>
      <c r="CA7" s="46" t="s">
        <v>309</v>
      </c>
      <c r="CC7" s="46" t="s">
        <v>314</v>
      </c>
      <c r="CE7" s="146"/>
      <c r="CF7" s="147" t="s">
        <v>319</v>
      </c>
      <c r="CH7" s="46" t="s">
        <v>333</v>
      </c>
      <c r="CJ7" s="46" t="s">
        <v>343</v>
      </c>
    </row>
    <row r="8" spans="1:90" ht="14.7">
      <c r="C8" s="49"/>
      <c r="D8" s="47"/>
      <c r="F8" s="49"/>
      <c r="G8" s="47"/>
      <c r="H8" s="47"/>
      <c r="I8" s="47"/>
      <c r="L8" s="49"/>
      <c r="M8" s="47"/>
      <c r="O8" s="49"/>
      <c r="P8" s="47"/>
      <c r="R8" s="49"/>
      <c r="S8" s="47"/>
      <c r="X8" s="49"/>
      <c r="Y8" s="47"/>
      <c r="AA8" s="49"/>
      <c r="AB8" s="47"/>
      <c r="AD8" s="49"/>
      <c r="AE8" s="47"/>
      <c r="AG8" s="49"/>
      <c r="AH8" s="47"/>
      <c r="AL8" s="49"/>
      <c r="AM8" s="47"/>
      <c r="AO8" s="49"/>
      <c r="AP8" s="47"/>
      <c r="AQ8" s="47"/>
      <c r="AR8" s="47"/>
      <c r="AU8" s="49"/>
      <c r="AV8" s="47"/>
      <c r="AX8" s="49"/>
      <c r="AY8" s="47"/>
      <c r="BA8" s="49"/>
      <c r="BB8" s="47"/>
      <c r="BG8" s="49"/>
      <c r="BH8" s="47"/>
      <c r="BJ8" s="49"/>
      <c r="BK8" s="47"/>
      <c r="BM8" s="49"/>
      <c r="BN8" s="47"/>
      <c r="BP8" s="49"/>
      <c r="BQ8" s="47"/>
      <c r="BV8" s="49"/>
      <c r="BW8" s="47"/>
      <c r="BY8" s="47"/>
      <c r="CA8" s="47"/>
      <c r="CC8" s="47"/>
      <c r="CE8" s="49"/>
      <c r="CF8" s="47"/>
      <c r="CH8" s="47"/>
      <c r="CJ8" s="47"/>
    </row>
    <row r="9" spans="1:90" ht="14.7">
      <c r="A9" s="50" t="s">
        <v>65</v>
      </c>
      <c r="C9" s="50" t="s">
        <v>6</v>
      </c>
      <c r="D9" s="51">
        <v>338393</v>
      </c>
      <c r="F9" s="50" t="s">
        <v>6</v>
      </c>
      <c r="G9" s="51">
        <v>386289</v>
      </c>
      <c r="I9" s="50" t="s">
        <v>6</v>
      </c>
      <c r="J9" s="51">
        <v>1152324</v>
      </c>
      <c r="L9" s="50" t="s">
        <v>6</v>
      </c>
      <c r="M9" s="51">
        <v>393167</v>
      </c>
      <c r="O9" s="50" t="s">
        <v>6</v>
      </c>
      <c r="P9" s="51">
        <v>410382</v>
      </c>
      <c r="R9" s="50" t="s">
        <v>6</v>
      </c>
      <c r="S9" s="51">
        <v>383030</v>
      </c>
      <c r="U9" s="50" t="s">
        <v>6</v>
      </c>
      <c r="V9" s="51">
        <v>399643</v>
      </c>
      <c r="X9" s="50" t="s">
        <v>6</v>
      </c>
      <c r="Y9" s="51">
        <v>1586222</v>
      </c>
      <c r="AA9" s="50" t="s">
        <v>6</v>
      </c>
      <c r="AB9" s="51">
        <v>403765</v>
      </c>
      <c r="AD9" s="50" t="s">
        <v>6</v>
      </c>
      <c r="AE9" s="51">
        <v>390160</v>
      </c>
      <c r="AG9" s="50" t="s">
        <v>6</v>
      </c>
      <c r="AH9" s="51">
        <v>372917</v>
      </c>
      <c r="AL9" s="50" t="s">
        <v>6</v>
      </c>
      <c r="AM9" s="51">
        <v>338393</v>
      </c>
      <c r="AN9" s="8" t="s">
        <v>6</v>
      </c>
      <c r="AO9" s="50"/>
      <c r="AP9" s="51">
        <v>379856</v>
      </c>
      <c r="AR9" s="50" t="s">
        <v>6</v>
      </c>
      <c r="AS9" s="51">
        <v>1145891</v>
      </c>
      <c r="AU9" s="50" t="s">
        <v>6</v>
      </c>
      <c r="AV9" s="51">
        <v>393167</v>
      </c>
      <c r="AX9" s="50" t="s">
        <v>6</v>
      </c>
      <c r="AY9" s="51">
        <v>410382</v>
      </c>
      <c r="BA9" s="50" t="s">
        <v>6</v>
      </c>
      <c r="BB9" s="51">
        <v>383030</v>
      </c>
      <c r="BD9" s="50" t="s">
        <v>6</v>
      </c>
      <c r="BE9" s="51">
        <v>399643</v>
      </c>
      <c r="BG9" s="50" t="s">
        <v>6</v>
      </c>
      <c r="BH9" s="51">
        <v>1586222</v>
      </c>
      <c r="BJ9" s="50" t="s">
        <v>6</v>
      </c>
      <c r="BK9" s="51">
        <v>404357</v>
      </c>
      <c r="BM9" s="50" t="s">
        <v>6</v>
      </c>
      <c r="BN9" s="51">
        <v>390849</v>
      </c>
      <c r="BP9" s="50" t="s">
        <v>6</v>
      </c>
      <c r="BQ9" s="51">
        <v>373545</v>
      </c>
      <c r="BS9" s="50" t="s">
        <v>6</v>
      </c>
      <c r="BT9" s="51">
        <v>393586</v>
      </c>
      <c r="BV9" s="50" t="s">
        <v>6</v>
      </c>
      <c r="BW9" s="51">
        <v>1562337</v>
      </c>
      <c r="BY9" s="51">
        <v>365451</v>
      </c>
      <c r="CA9" s="51">
        <v>307722</v>
      </c>
      <c r="CC9" s="51">
        <v>305280</v>
      </c>
      <c r="CE9" s="50" t="s">
        <v>6</v>
      </c>
      <c r="CF9" s="51">
        <v>1292562</v>
      </c>
      <c r="CH9" s="51">
        <v>300056</v>
      </c>
      <c r="CJ9" s="51">
        <v>293009</v>
      </c>
    </row>
    <row r="10" spans="1:90" ht="14.7">
      <c r="A10" s="52" t="s">
        <v>66</v>
      </c>
      <c r="D10" s="53">
        <v>255116</v>
      </c>
      <c r="G10" s="53">
        <v>289901</v>
      </c>
      <c r="H10" s="53"/>
      <c r="I10" s="53"/>
      <c r="J10" s="43">
        <v>829143</v>
      </c>
      <c r="M10" s="43">
        <v>293792</v>
      </c>
      <c r="P10" s="43">
        <v>313954</v>
      </c>
      <c r="S10" s="43">
        <v>295936</v>
      </c>
      <c r="V10" s="43">
        <v>306192</v>
      </c>
      <c r="Y10" s="43">
        <v>1209874</v>
      </c>
      <c r="AB10" s="43">
        <v>306882</v>
      </c>
      <c r="AE10" s="43">
        <v>298006</v>
      </c>
      <c r="AH10" s="43">
        <v>291222</v>
      </c>
      <c r="AM10" s="53">
        <v>255116</v>
      </c>
      <c r="AP10" s="53">
        <v>288302</v>
      </c>
      <c r="AQ10" s="53"/>
      <c r="AR10" s="53"/>
      <c r="AS10" s="53">
        <v>827544</v>
      </c>
      <c r="AV10" s="53">
        <v>294897</v>
      </c>
      <c r="AY10" s="53">
        <v>315167</v>
      </c>
      <c r="BB10" s="53">
        <v>296685</v>
      </c>
      <c r="BE10" s="53">
        <v>306654</v>
      </c>
      <c r="BH10" s="53">
        <v>1213403</v>
      </c>
      <c r="BK10" s="53">
        <v>310601</v>
      </c>
      <c r="BN10" s="53">
        <v>303831</v>
      </c>
      <c r="BQ10" s="53">
        <v>295445</v>
      </c>
      <c r="BT10" s="53">
        <v>314858</v>
      </c>
      <c r="BW10" s="53">
        <v>1224735</v>
      </c>
      <c r="BY10" s="53">
        <v>292539</v>
      </c>
      <c r="CA10" s="53">
        <v>241788</v>
      </c>
      <c r="CC10" s="53">
        <v>234222</v>
      </c>
      <c r="CF10" s="53">
        <v>1023544</v>
      </c>
      <c r="CH10" s="53">
        <v>232587</v>
      </c>
      <c r="CJ10" s="53">
        <v>209080</v>
      </c>
    </row>
    <row r="11" spans="1:90" ht="14.7">
      <c r="A11" s="54" t="s">
        <v>303</v>
      </c>
      <c r="C11" s="55"/>
      <c r="D11" s="51">
        <v>102048</v>
      </c>
      <c r="E11" s="43"/>
      <c r="F11" s="50"/>
      <c r="G11" s="56">
        <v>48328</v>
      </c>
      <c r="H11" s="53"/>
      <c r="I11" s="50"/>
      <c r="J11" s="51">
        <v>220955</v>
      </c>
      <c r="L11" s="50"/>
      <c r="M11" s="51">
        <v>45595</v>
      </c>
      <c r="O11" s="50"/>
      <c r="P11" s="51">
        <v>46723</v>
      </c>
      <c r="R11" s="50"/>
      <c r="S11" s="51">
        <v>44913</v>
      </c>
      <c r="T11" s="43"/>
      <c r="U11" s="50"/>
      <c r="V11" s="51">
        <v>47420</v>
      </c>
      <c r="W11" s="43"/>
      <c r="X11" s="57"/>
      <c r="Y11" s="51">
        <v>184651</v>
      </c>
      <c r="AA11" s="50"/>
      <c r="AB11" s="51">
        <v>49949</v>
      </c>
      <c r="AD11" s="50"/>
      <c r="AE11" s="51">
        <v>51564</v>
      </c>
      <c r="AG11" s="50"/>
      <c r="AH11" s="51">
        <v>50372</v>
      </c>
      <c r="AL11" s="55"/>
      <c r="AM11" s="51">
        <v>102048</v>
      </c>
      <c r="AN11" s="43"/>
      <c r="AO11" s="50"/>
      <c r="AP11" s="51">
        <v>48329</v>
      </c>
      <c r="AQ11" s="53"/>
      <c r="AR11" s="50"/>
      <c r="AS11" s="51">
        <v>220955</v>
      </c>
      <c r="AU11" s="50"/>
      <c r="AV11" s="51">
        <v>45519</v>
      </c>
      <c r="AX11" s="50"/>
      <c r="AY11" s="51">
        <v>46378</v>
      </c>
      <c r="BA11" s="50"/>
      <c r="BB11" s="51">
        <v>44897</v>
      </c>
      <c r="BC11" s="43"/>
      <c r="BD11" s="50"/>
      <c r="BE11" s="51">
        <v>48114</v>
      </c>
      <c r="BF11" s="43"/>
      <c r="BG11" s="57"/>
      <c r="BH11" s="51">
        <v>184908</v>
      </c>
      <c r="BJ11" s="50"/>
      <c r="BK11" s="51">
        <v>49677</v>
      </c>
      <c r="BM11" s="50"/>
      <c r="BN11" s="51">
        <v>51162</v>
      </c>
      <c r="BP11" s="50"/>
      <c r="BQ11" s="51">
        <v>48347</v>
      </c>
      <c r="BS11" s="50"/>
      <c r="BT11" s="51">
        <v>49678</v>
      </c>
      <c r="BU11" s="43"/>
      <c r="BV11" s="57"/>
      <c r="BW11" s="51">
        <v>198864</v>
      </c>
      <c r="BY11" s="51">
        <v>50374</v>
      </c>
      <c r="CA11" s="51">
        <v>47014</v>
      </c>
      <c r="CC11" s="51">
        <v>42837</v>
      </c>
      <c r="CE11" s="57"/>
      <c r="CF11" s="51">
        <v>186104</v>
      </c>
      <c r="CH11" s="51">
        <v>41885</v>
      </c>
      <c r="CJ11" s="51">
        <v>36390</v>
      </c>
    </row>
    <row r="12" spans="1:90" ht="14.7">
      <c r="A12" s="52" t="s">
        <v>18</v>
      </c>
      <c r="D12" s="53">
        <v>28052</v>
      </c>
      <c r="G12" s="53">
        <v>28112</v>
      </c>
      <c r="H12" s="53"/>
      <c r="I12" s="53"/>
      <c r="J12" s="43">
        <v>98890</v>
      </c>
      <c r="M12" s="43">
        <v>38019</v>
      </c>
      <c r="P12" s="43">
        <v>36368</v>
      </c>
      <c r="S12" s="43">
        <v>35041</v>
      </c>
      <c r="V12" s="43">
        <v>36057</v>
      </c>
      <c r="Y12" s="43">
        <v>145485</v>
      </c>
      <c r="AB12" s="43">
        <v>28020</v>
      </c>
      <c r="AE12" s="43">
        <v>27191</v>
      </c>
      <c r="AH12" s="43">
        <v>27114</v>
      </c>
      <c r="AM12" s="53">
        <v>28052</v>
      </c>
      <c r="AP12" s="53">
        <v>97548</v>
      </c>
      <c r="AQ12" s="53"/>
      <c r="AR12" s="53"/>
      <c r="AS12" s="53">
        <v>98890</v>
      </c>
      <c r="AV12" s="53">
        <v>36239</v>
      </c>
      <c r="AY12" s="53">
        <v>34744</v>
      </c>
      <c r="BB12" s="53">
        <v>33410</v>
      </c>
      <c r="BE12" s="53">
        <v>33684</v>
      </c>
      <c r="BH12" s="53">
        <v>138077</v>
      </c>
      <c r="BK12" s="53">
        <v>26624</v>
      </c>
      <c r="BN12" s="53">
        <v>24779</v>
      </c>
      <c r="BQ12" s="53">
        <v>25079</v>
      </c>
      <c r="BT12" s="53">
        <v>24421</v>
      </c>
      <c r="BW12" s="53">
        <v>100903</v>
      </c>
      <c r="BY12" s="53">
        <v>23185</v>
      </c>
      <c r="CA12" s="53">
        <v>22847</v>
      </c>
      <c r="CC12" s="53">
        <v>22095</v>
      </c>
      <c r="CF12" s="53">
        <v>93953</v>
      </c>
      <c r="CH12" s="53">
        <v>19599</v>
      </c>
      <c r="CJ12" s="53">
        <v>19420</v>
      </c>
    </row>
    <row r="13" spans="1:90" ht="14.7">
      <c r="A13" s="54" t="s">
        <v>67</v>
      </c>
      <c r="C13" s="50"/>
      <c r="D13" s="56">
        <v>0</v>
      </c>
      <c r="F13" s="50"/>
      <c r="G13" s="56">
        <v>69437</v>
      </c>
      <c r="H13" s="53"/>
      <c r="I13" s="50"/>
      <c r="J13" s="51">
        <v>69437</v>
      </c>
      <c r="L13" s="50"/>
      <c r="M13" s="51">
        <v>0</v>
      </c>
      <c r="O13" s="50"/>
      <c r="P13" s="51">
        <v>0</v>
      </c>
      <c r="R13" s="50"/>
      <c r="S13" s="51">
        <v>0</v>
      </c>
      <c r="U13" s="50"/>
      <c r="V13" s="51">
        <v>48127</v>
      </c>
      <c r="X13" s="50"/>
      <c r="Y13" s="51">
        <v>48127.063679999999</v>
      </c>
      <c r="AA13" s="50"/>
      <c r="AB13" s="51">
        <v>0</v>
      </c>
      <c r="AD13" s="50"/>
      <c r="AE13" s="51">
        <v>0</v>
      </c>
      <c r="AG13" s="50"/>
      <c r="AH13" s="51">
        <v>99682</v>
      </c>
      <c r="AL13" s="50"/>
      <c r="AM13" s="56">
        <v>0</v>
      </c>
      <c r="AO13" s="50"/>
      <c r="AP13" s="56">
        <v>0</v>
      </c>
      <c r="AQ13" s="53"/>
      <c r="AR13" s="50"/>
      <c r="AS13" s="56">
        <v>69437</v>
      </c>
      <c r="AU13" s="50"/>
      <c r="AV13" s="56">
        <v>0</v>
      </c>
      <c r="AX13" s="50"/>
      <c r="AY13" s="56">
        <v>0</v>
      </c>
      <c r="BA13" s="50"/>
      <c r="BB13" s="56">
        <v>0</v>
      </c>
      <c r="BD13" s="50"/>
      <c r="BE13" s="56">
        <v>48127</v>
      </c>
      <c r="BG13" s="50"/>
      <c r="BH13" s="56">
        <v>48127</v>
      </c>
      <c r="BJ13" s="50"/>
      <c r="BK13" s="56">
        <v>0</v>
      </c>
      <c r="BM13" s="50"/>
      <c r="BN13" s="56">
        <v>0</v>
      </c>
      <c r="BP13" s="50"/>
      <c r="BQ13" s="56">
        <v>97158</v>
      </c>
      <c r="BS13" s="50"/>
      <c r="BT13" s="56">
        <v>252399</v>
      </c>
      <c r="BV13" s="50"/>
      <c r="BW13" s="56">
        <v>349557</v>
      </c>
      <c r="BY13" s="56">
        <v>0</v>
      </c>
      <c r="CA13" s="56">
        <v>0</v>
      </c>
      <c r="CC13" s="56">
        <v>0</v>
      </c>
      <c r="CE13" s="50"/>
      <c r="CF13" s="56">
        <v>0</v>
      </c>
      <c r="CH13" s="56">
        <v>0</v>
      </c>
      <c r="CJ13" s="56">
        <v>0</v>
      </c>
    </row>
    <row r="14" spans="1:90" ht="15" thickBot="1">
      <c r="A14" s="52" t="s">
        <v>68</v>
      </c>
      <c r="C14" s="58"/>
      <c r="D14" s="59">
        <v>26892</v>
      </c>
      <c r="F14" s="58"/>
      <c r="G14" s="59">
        <v>1698</v>
      </c>
      <c r="H14" s="60"/>
      <c r="I14" s="61"/>
      <c r="J14" s="62">
        <v>33431</v>
      </c>
      <c r="L14" s="58"/>
      <c r="M14" s="62">
        <v>1105</v>
      </c>
      <c r="O14" s="58"/>
      <c r="P14" s="62">
        <v>1402</v>
      </c>
      <c r="R14" s="58"/>
      <c r="S14" s="62">
        <v>759</v>
      </c>
      <c r="U14" s="58"/>
      <c r="V14" s="62">
        <v>1068</v>
      </c>
      <c r="X14" s="58"/>
      <c r="Y14" s="62">
        <v>4334</v>
      </c>
      <c r="AA14" s="58"/>
      <c r="AB14" s="62">
        <v>994</v>
      </c>
      <c r="AD14" s="58"/>
      <c r="AE14" s="62">
        <v>1055</v>
      </c>
      <c r="AG14" s="58"/>
      <c r="AH14" s="62">
        <v>1405</v>
      </c>
      <c r="AL14" s="58"/>
      <c r="AM14" s="59">
        <v>26892</v>
      </c>
      <c r="AO14" s="58"/>
      <c r="AP14" s="59">
        <v>1698</v>
      </c>
      <c r="AQ14" s="60"/>
      <c r="AR14" s="61"/>
      <c r="AS14" s="59">
        <v>33431</v>
      </c>
      <c r="AU14" s="58"/>
      <c r="AV14" s="59">
        <v>1181</v>
      </c>
      <c r="AX14" s="58"/>
      <c r="AY14" s="59">
        <v>6783</v>
      </c>
      <c r="BA14" s="58"/>
      <c r="BB14" s="59">
        <v>775</v>
      </c>
      <c r="BD14" s="58"/>
      <c r="BE14" s="59">
        <v>3664</v>
      </c>
      <c r="BG14" s="58"/>
      <c r="BH14" s="59">
        <v>12403</v>
      </c>
      <c r="BJ14" s="58"/>
      <c r="BK14" s="59">
        <v>998</v>
      </c>
      <c r="BM14" s="58"/>
      <c r="BN14" s="59">
        <v>5331</v>
      </c>
      <c r="BP14" s="58"/>
      <c r="BQ14" s="59">
        <v>1430</v>
      </c>
      <c r="BS14" s="58"/>
      <c r="BT14" s="59">
        <v>1742</v>
      </c>
      <c r="BV14" s="58"/>
      <c r="BW14" s="59">
        <v>9501</v>
      </c>
      <c r="BY14" s="59">
        <v>1551</v>
      </c>
      <c r="CA14" s="59">
        <v>1146</v>
      </c>
      <c r="CC14" s="59">
        <v>1360</v>
      </c>
      <c r="CE14" s="58"/>
      <c r="CF14" s="59">
        <v>5381</v>
      </c>
      <c r="CH14" s="59">
        <v>1707</v>
      </c>
      <c r="CJ14" s="59">
        <v>2748</v>
      </c>
    </row>
    <row r="15" spans="1:90" ht="14.7">
      <c r="A15" s="63" t="s">
        <v>69</v>
      </c>
      <c r="B15" s="64"/>
      <c r="C15" s="65"/>
      <c r="D15" s="66">
        <v>-73715</v>
      </c>
      <c r="E15" s="64"/>
      <c r="F15" s="65"/>
      <c r="G15" s="66">
        <v>-51187</v>
      </c>
      <c r="H15" s="67"/>
      <c r="I15" s="65"/>
      <c r="J15" s="66">
        <v>-99532</v>
      </c>
      <c r="K15" s="64"/>
      <c r="L15" s="65"/>
      <c r="M15" s="66">
        <v>14656</v>
      </c>
      <c r="N15" s="64"/>
      <c r="O15" s="65"/>
      <c r="P15" s="66">
        <v>11935</v>
      </c>
      <c r="Q15" s="64"/>
      <c r="R15" s="65"/>
      <c r="S15" s="66">
        <v>6381</v>
      </c>
      <c r="T15" s="64"/>
      <c r="U15" s="65"/>
      <c r="V15" s="66">
        <v>-39221</v>
      </c>
      <c r="W15" s="64"/>
      <c r="X15" s="65"/>
      <c r="Y15" s="66">
        <v>-6249.0636799999993</v>
      </c>
      <c r="Z15" s="64"/>
      <c r="AA15" s="65"/>
      <c r="AB15" s="66">
        <v>17920</v>
      </c>
      <c r="AC15" s="64"/>
      <c r="AD15" s="65"/>
      <c r="AE15" s="66">
        <v>12344</v>
      </c>
      <c r="AF15" s="64"/>
      <c r="AG15" s="65"/>
      <c r="AH15" s="66">
        <v>-96878</v>
      </c>
      <c r="AI15" s="64"/>
      <c r="AJ15" s="64"/>
      <c r="AK15" s="64"/>
      <c r="AL15" s="65"/>
      <c r="AM15" s="66">
        <f>AM9-SUM(AM10:AM14)</f>
        <v>-73715</v>
      </c>
      <c r="AN15" s="64"/>
      <c r="AO15" s="65"/>
      <c r="AP15" s="66">
        <f>AP9-SUM(AP10:AP14)</f>
        <v>-56021</v>
      </c>
      <c r="AQ15" s="67"/>
      <c r="AR15" s="65"/>
      <c r="AS15" s="66">
        <v>-104366</v>
      </c>
      <c r="AT15" s="64"/>
      <c r="AU15" s="65"/>
      <c r="AV15" s="66">
        <v>15331</v>
      </c>
      <c r="AW15" s="64"/>
      <c r="AX15" s="65"/>
      <c r="AY15" s="66">
        <v>7310</v>
      </c>
      <c r="AZ15" s="64"/>
      <c r="BA15" s="65"/>
      <c r="BB15" s="66">
        <v>7263</v>
      </c>
      <c r="BC15" s="64"/>
      <c r="BD15" s="65"/>
      <c r="BE15" s="66">
        <v>-40600</v>
      </c>
      <c r="BF15" s="64"/>
      <c r="BG15" s="65"/>
      <c r="BH15" s="66">
        <v>-10696</v>
      </c>
      <c r="BI15" s="64"/>
      <c r="BJ15" s="65"/>
      <c r="BK15" s="66">
        <v>16457</v>
      </c>
      <c r="BL15" s="64"/>
      <c r="BM15" s="65"/>
      <c r="BN15" s="66">
        <v>5746</v>
      </c>
      <c r="BO15" s="64"/>
      <c r="BP15" s="65"/>
      <c r="BQ15" s="66">
        <v>-93914</v>
      </c>
      <c r="BR15" s="64"/>
      <c r="BS15" s="65"/>
      <c r="BT15" s="66">
        <v>-249512</v>
      </c>
      <c r="BU15" s="64"/>
      <c r="BV15" s="65"/>
      <c r="BW15" s="66">
        <v>-321223</v>
      </c>
      <c r="BX15" s="64"/>
      <c r="BY15" s="66">
        <v>-2198</v>
      </c>
      <c r="BZ15" s="64"/>
      <c r="CA15" s="66">
        <v>-5073</v>
      </c>
      <c r="CB15" s="64"/>
      <c r="CC15" s="66">
        <v>4766</v>
      </c>
      <c r="CD15" s="64"/>
      <c r="CE15" s="65"/>
      <c r="CF15" s="66">
        <v>-16420</v>
      </c>
      <c r="CG15" s="64"/>
      <c r="CH15" s="66">
        <v>4278</v>
      </c>
      <c r="CI15" s="64"/>
      <c r="CJ15" s="66">
        <v>25371</v>
      </c>
      <c r="CK15" s="64"/>
    </row>
    <row r="16" spans="1:90" ht="14.7">
      <c r="A16" s="68" t="s">
        <v>71</v>
      </c>
      <c r="V16" s="38"/>
      <c r="AH16" s="72"/>
      <c r="AS16" s="38"/>
      <c r="BE16" s="38">
        <v>0</v>
      </c>
      <c r="BT16" s="38">
        <v>0</v>
      </c>
    </row>
    <row r="17" spans="1:89" ht="14.7">
      <c r="A17" s="54" t="s">
        <v>78</v>
      </c>
      <c r="C17" s="55"/>
      <c r="D17" s="51">
        <v>37652</v>
      </c>
      <c r="E17" s="43"/>
      <c r="F17" s="50"/>
      <c r="G17" s="56">
        <v>36749</v>
      </c>
      <c r="H17" s="53"/>
      <c r="I17" s="50"/>
      <c r="J17" s="56">
        <v>128489</v>
      </c>
      <c r="L17" s="50"/>
      <c r="M17" s="56">
        <v>38017</v>
      </c>
      <c r="O17" s="50"/>
      <c r="P17" s="56">
        <v>38527</v>
      </c>
      <c r="R17" s="50"/>
      <c r="S17" s="56">
        <v>38339</v>
      </c>
      <c r="T17" s="43"/>
      <c r="U17" s="50"/>
      <c r="V17" s="56">
        <v>38212</v>
      </c>
      <c r="W17" s="43"/>
      <c r="X17" s="50"/>
      <c r="Y17" s="56">
        <v>153095</v>
      </c>
      <c r="AA17" s="50"/>
      <c r="AB17" s="56">
        <v>38899</v>
      </c>
      <c r="AD17" s="50"/>
      <c r="AE17" s="56">
        <v>39132</v>
      </c>
      <c r="AG17" s="50"/>
      <c r="AH17" s="51">
        <v>39747</v>
      </c>
      <c r="AL17" s="55"/>
      <c r="AM17" s="51">
        <v>38201</v>
      </c>
      <c r="AN17" s="43"/>
      <c r="AO17" s="50"/>
      <c r="AP17" s="51">
        <v>37388</v>
      </c>
      <c r="AQ17" s="53"/>
      <c r="AR17" s="50"/>
      <c r="AS17" s="51">
        <v>129676</v>
      </c>
      <c r="AU17" s="50"/>
      <c r="AV17" s="51">
        <v>38676</v>
      </c>
      <c r="AX17" s="50"/>
      <c r="AY17" s="51">
        <v>39229</v>
      </c>
      <c r="BA17" s="50"/>
      <c r="BB17" s="51">
        <v>39087</v>
      </c>
      <c r="BC17" s="43"/>
      <c r="BD17" s="50"/>
      <c r="BE17" s="51">
        <v>38999</v>
      </c>
      <c r="BF17" s="43"/>
      <c r="BG17" s="50"/>
      <c r="BH17" s="51">
        <v>155991</v>
      </c>
      <c r="BJ17" s="50"/>
      <c r="BK17" s="51">
        <v>39701</v>
      </c>
      <c r="BM17" s="50"/>
      <c r="BN17" s="51">
        <v>39959</v>
      </c>
      <c r="BP17" s="50"/>
      <c r="BQ17" s="51">
        <v>40573</v>
      </c>
      <c r="BS17" s="50"/>
      <c r="BT17" s="51">
        <v>43216</v>
      </c>
      <c r="BU17" s="43"/>
      <c r="BV17" s="50"/>
      <c r="BW17" s="51">
        <v>163449</v>
      </c>
      <c r="BY17" s="51">
        <v>41588</v>
      </c>
      <c r="CA17" s="51">
        <v>44440</v>
      </c>
      <c r="CC17" s="51">
        <v>43612</v>
      </c>
      <c r="CE17" s="50"/>
      <c r="CF17" s="51">
        <v>173878</v>
      </c>
      <c r="CH17" s="51">
        <v>43131</v>
      </c>
      <c r="CJ17" s="51">
        <v>42867</v>
      </c>
    </row>
    <row r="18" spans="1:89" ht="14.7">
      <c r="A18" s="52" t="s">
        <v>226</v>
      </c>
      <c r="D18" s="53">
        <v>35512</v>
      </c>
      <c r="G18" s="53">
        <v>0</v>
      </c>
      <c r="H18" s="53"/>
      <c r="I18" s="53"/>
      <c r="J18" s="43">
        <v>35512</v>
      </c>
      <c r="M18" s="53">
        <v>0</v>
      </c>
      <c r="P18" s="53">
        <v>0</v>
      </c>
      <c r="S18" s="53">
        <v>1067</v>
      </c>
      <c r="V18" s="53">
        <v>0</v>
      </c>
      <c r="Y18" s="53">
        <v>1067</v>
      </c>
      <c r="AB18" s="53">
        <v>0</v>
      </c>
      <c r="AE18" s="53">
        <v>1404</v>
      </c>
      <c r="AH18" s="72" t="s">
        <v>251</v>
      </c>
      <c r="AM18" s="53">
        <v>35512</v>
      </c>
      <c r="AP18" s="53">
        <v>0</v>
      </c>
      <c r="AQ18" s="53"/>
      <c r="AR18" s="53"/>
      <c r="AS18" s="53">
        <v>35512</v>
      </c>
      <c r="AV18" s="53">
        <v>0</v>
      </c>
      <c r="AY18" s="53">
        <v>0</v>
      </c>
      <c r="BB18" s="53">
        <v>1067</v>
      </c>
      <c r="BE18" s="53">
        <v>0</v>
      </c>
      <c r="BH18" s="53">
        <v>1067</v>
      </c>
      <c r="BK18" s="53">
        <v>0</v>
      </c>
      <c r="BN18" s="53">
        <v>1404</v>
      </c>
      <c r="BQ18" s="53">
        <v>0</v>
      </c>
      <c r="BT18" s="53">
        <v>0</v>
      </c>
      <c r="BW18" s="53">
        <v>1404</v>
      </c>
      <c r="BY18" s="53">
        <v>0</v>
      </c>
      <c r="CA18" s="53">
        <v>0</v>
      </c>
      <c r="CC18" s="53">
        <v>0</v>
      </c>
      <c r="CF18" s="53">
        <v>9589</v>
      </c>
      <c r="CH18" s="53">
        <v>0</v>
      </c>
      <c r="CJ18" s="53">
        <v>0</v>
      </c>
    </row>
    <row r="19" spans="1:89" ht="14.7">
      <c r="A19" s="54" t="s">
        <v>246</v>
      </c>
      <c r="C19" s="50"/>
      <c r="D19" s="56">
        <v>563</v>
      </c>
      <c r="F19" s="50"/>
      <c r="G19" s="56">
        <v>-665</v>
      </c>
      <c r="H19" s="53"/>
      <c r="I19" s="50"/>
      <c r="J19" s="56">
        <v>2295</v>
      </c>
      <c r="L19" s="50"/>
      <c r="M19" s="56">
        <v>-64</v>
      </c>
      <c r="O19" s="50"/>
      <c r="P19" s="56">
        <v>-2325</v>
      </c>
      <c r="R19" s="50"/>
      <c r="S19" s="56">
        <v>-2571</v>
      </c>
      <c r="U19" s="50"/>
      <c r="V19" s="56">
        <v>1689</v>
      </c>
      <c r="X19" s="50"/>
      <c r="Y19" s="56">
        <v>-3271.0476689621687</v>
      </c>
      <c r="AA19" s="50"/>
      <c r="AB19" s="56">
        <v>2531</v>
      </c>
      <c r="AD19" s="50"/>
      <c r="AE19" s="56">
        <v>-1493</v>
      </c>
      <c r="AG19" s="50"/>
      <c r="AH19" s="51">
        <v>-10</v>
      </c>
      <c r="AL19" s="50"/>
      <c r="AM19" s="56">
        <v>562</v>
      </c>
      <c r="AO19" s="50"/>
      <c r="AP19" s="56">
        <v>-665</v>
      </c>
      <c r="AQ19" s="53"/>
      <c r="AR19" s="50"/>
      <c r="AS19" s="56">
        <v>2295</v>
      </c>
      <c r="AU19" s="50"/>
      <c r="AV19" s="56">
        <v>229</v>
      </c>
      <c r="AX19" s="50"/>
      <c r="AY19" s="56">
        <v>-2122</v>
      </c>
      <c r="BA19" s="50"/>
      <c r="BB19" s="56">
        <v>-2283</v>
      </c>
      <c r="BD19" s="50"/>
      <c r="BE19" s="56">
        <v>905</v>
      </c>
      <c r="BG19" s="50"/>
      <c r="BH19" s="56">
        <v>-3271</v>
      </c>
      <c r="BJ19" s="50"/>
      <c r="BK19" s="56">
        <v>2715</v>
      </c>
      <c r="BM19" s="50"/>
      <c r="BN19" s="56">
        <v>-1311</v>
      </c>
      <c r="BP19" s="50"/>
      <c r="BQ19" s="56">
        <v>165</v>
      </c>
      <c r="BS19" s="50"/>
      <c r="BT19" s="56">
        <v>-600</v>
      </c>
      <c r="BV19" s="50"/>
      <c r="BW19" s="56">
        <v>969</v>
      </c>
      <c r="BY19" s="56">
        <v>1082</v>
      </c>
      <c r="CA19" s="56">
        <v>-899</v>
      </c>
      <c r="CC19" s="56">
        <v>-434</v>
      </c>
      <c r="CE19" s="50"/>
      <c r="CF19" s="56">
        <v>-153</v>
      </c>
      <c r="CH19" s="56">
        <v>213</v>
      </c>
      <c r="CJ19" s="56">
        <v>-787</v>
      </c>
    </row>
    <row r="20" spans="1:89" ht="15" thickBot="1">
      <c r="A20" s="52" t="s">
        <v>247</v>
      </c>
      <c r="C20" s="58"/>
      <c r="D20" s="59">
        <v>0</v>
      </c>
      <c r="F20" s="58"/>
      <c r="G20" s="59">
        <v>-1297</v>
      </c>
      <c r="H20" s="60"/>
      <c r="I20" s="58"/>
      <c r="J20" s="59">
        <v>-1297</v>
      </c>
      <c r="L20" s="58"/>
      <c r="M20" s="59">
        <v>-3328</v>
      </c>
      <c r="O20" s="58"/>
      <c r="P20" s="59">
        <v>-704</v>
      </c>
      <c r="R20" s="58"/>
      <c r="S20" s="59">
        <v>-781</v>
      </c>
      <c r="U20" s="58"/>
      <c r="V20" s="59">
        <v>1783</v>
      </c>
      <c r="X20" s="58"/>
      <c r="Y20" s="59">
        <v>-3030</v>
      </c>
      <c r="AA20" s="58"/>
      <c r="AB20" s="59">
        <v>1677</v>
      </c>
      <c r="AD20" s="58"/>
      <c r="AE20" s="59">
        <v>2709</v>
      </c>
      <c r="AG20" s="58"/>
      <c r="AH20" s="59">
        <v>581</v>
      </c>
      <c r="AL20" s="58"/>
      <c r="AM20" s="59">
        <v>0</v>
      </c>
      <c r="AO20" s="58"/>
      <c r="AP20" s="59">
        <v>-1297</v>
      </c>
      <c r="AQ20" s="60"/>
      <c r="AR20" s="58"/>
      <c r="AS20" s="59">
        <v>-1297</v>
      </c>
      <c r="AU20" s="58"/>
      <c r="AV20" s="59">
        <v>-3621</v>
      </c>
      <c r="AX20" s="58"/>
      <c r="AY20" s="59">
        <v>-907</v>
      </c>
      <c r="BA20" s="58"/>
      <c r="BB20" s="59">
        <v>-1069</v>
      </c>
      <c r="BD20" s="58"/>
      <c r="BE20" s="59">
        <v>2567</v>
      </c>
      <c r="BG20" s="58"/>
      <c r="BH20" s="59">
        <v>-3030</v>
      </c>
      <c r="BJ20" s="58"/>
      <c r="BK20" s="59">
        <v>1493</v>
      </c>
      <c r="BM20" s="58"/>
      <c r="BN20" s="59">
        <v>2527</v>
      </c>
      <c r="BP20" s="58"/>
      <c r="BQ20" s="59">
        <v>406</v>
      </c>
      <c r="BS20" s="58"/>
      <c r="BT20" s="59">
        <v>10003</v>
      </c>
      <c r="BV20" s="58"/>
      <c r="BW20" s="59">
        <v>14429</v>
      </c>
      <c r="BY20" s="59">
        <v>-34657</v>
      </c>
      <c r="CA20" s="59">
        <v>-584</v>
      </c>
      <c r="CC20" s="59">
        <v>-10414</v>
      </c>
      <c r="CE20" s="58"/>
      <c r="CF20" s="59">
        <v>-34788</v>
      </c>
      <c r="CH20" s="59">
        <v>152</v>
      </c>
      <c r="CJ20" s="59">
        <v>651</v>
      </c>
    </row>
    <row r="21" spans="1:89" ht="14.7">
      <c r="A21" s="63" t="s">
        <v>72</v>
      </c>
      <c r="C21" s="50"/>
      <c r="D21" s="69">
        <v>-147442</v>
      </c>
      <c r="F21" s="50"/>
      <c r="G21" s="69">
        <v>-85974</v>
      </c>
      <c r="I21" s="50"/>
      <c r="J21" s="69">
        <v>-264531</v>
      </c>
      <c r="L21" s="50"/>
      <c r="M21" s="69">
        <v>-19969</v>
      </c>
      <c r="O21" s="50"/>
      <c r="P21" s="69">
        <v>-23563</v>
      </c>
      <c r="R21" s="50"/>
      <c r="S21" s="69">
        <v>-29673</v>
      </c>
      <c r="U21" s="50"/>
      <c r="V21" s="69">
        <v>-80905</v>
      </c>
      <c r="X21" s="50"/>
      <c r="Y21" s="69">
        <v>-154110.01601103783</v>
      </c>
      <c r="AA21" s="50"/>
      <c r="AB21" s="69">
        <v>-25187</v>
      </c>
      <c r="AD21" s="50"/>
      <c r="AE21" s="69">
        <v>-29408</v>
      </c>
      <c r="AG21" s="50"/>
      <c r="AH21" s="66">
        <v>-137196</v>
      </c>
      <c r="AL21" s="50"/>
      <c r="AM21" s="69">
        <f>AM15-SUM(AM17:AM20)</f>
        <v>-147990</v>
      </c>
      <c r="AO21" s="50"/>
      <c r="AP21" s="69">
        <f>AP15-SUM(AP17:AP20)</f>
        <v>-91447</v>
      </c>
      <c r="AR21" s="50"/>
      <c r="AS21" s="69">
        <v>-270552</v>
      </c>
      <c r="AU21" s="50"/>
      <c r="AV21" s="69">
        <v>-19953</v>
      </c>
      <c r="AX21" s="50"/>
      <c r="AY21" s="69">
        <v>-28890</v>
      </c>
      <c r="BA21" s="50"/>
      <c r="BB21" s="69">
        <v>-29539</v>
      </c>
      <c r="BD21" s="50"/>
      <c r="BE21" s="69">
        <v>-83071</v>
      </c>
      <c r="BG21" s="50"/>
      <c r="BH21" s="69">
        <v>-161453</v>
      </c>
      <c r="BJ21" s="50"/>
      <c r="BK21" s="69">
        <v>-27452</v>
      </c>
      <c r="BM21" s="50"/>
      <c r="BN21" s="69">
        <v>-36833</v>
      </c>
      <c r="BP21" s="50"/>
      <c r="BQ21" s="69">
        <v>-135058</v>
      </c>
      <c r="BS21" s="50"/>
      <c r="BT21" s="69">
        <v>-302131</v>
      </c>
      <c r="BV21" s="50"/>
      <c r="BW21" s="69">
        <v>-501474</v>
      </c>
      <c r="BY21" s="69">
        <v>-10211</v>
      </c>
      <c r="CA21" s="69">
        <v>-48030</v>
      </c>
      <c r="CC21" s="69">
        <v>-27998</v>
      </c>
      <c r="CE21" s="50"/>
      <c r="CF21" s="69">
        <v>-164946</v>
      </c>
      <c r="CH21" s="69">
        <v>-39218</v>
      </c>
      <c r="CJ21" s="69">
        <v>-17360</v>
      </c>
    </row>
    <row r="22" spans="1:89" ht="15" thickBot="1">
      <c r="A22" s="52" t="s">
        <v>185</v>
      </c>
      <c r="C22" s="58"/>
      <c r="D22" s="70">
        <v>37002</v>
      </c>
      <c r="F22" s="58"/>
      <c r="G22" s="70">
        <v>27322</v>
      </c>
      <c r="H22" s="53"/>
      <c r="I22" s="58"/>
      <c r="J22" s="70">
        <v>60246</v>
      </c>
      <c r="L22" s="58"/>
      <c r="M22" s="70">
        <v>-4025</v>
      </c>
      <c r="O22" s="58"/>
      <c r="P22" s="70">
        <v>-1619</v>
      </c>
      <c r="R22" s="58"/>
      <c r="S22" s="70">
        <v>733</v>
      </c>
      <c r="U22" s="58"/>
      <c r="V22" s="70">
        <v>-3496</v>
      </c>
      <c r="X22" s="58"/>
      <c r="Y22" s="70">
        <v>-8407</v>
      </c>
      <c r="AA22" s="58"/>
      <c r="AB22" s="70">
        <v>-4720</v>
      </c>
      <c r="AD22" s="58"/>
      <c r="AE22" s="70">
        <v>-4738</v>
      </c>
      <c r="AG22" s="58"/>
      <c r="AH22" s="59">
        <v>3769</v>
      </c>
      <c r="AL22" s="58"/>
      <c r="AM22" s="70">
        <v>37002</v>
      </c>
      <c r="AO22" s="58"/>
      <c r="AP22" s="70">
        <v>28144</v>
      </c>
      <c r="AQ22" s="53"/>
      <c r="AR22" s="58"/>
      <c r="AS22" s="70">
        <v>61068</v>
      </c>
      <c r="AU22" s="58"/>
      <c r="AV22" s="70">
        <v>-4025</v>
      </c>
      <c r="AX22" s="58"/>
      <c r="AY22" s="70">
        <v>-1619</v>
      </c>
      <c r="BA22" s="58"/>
      <c r="BB22" s="70">
        <v>733</v>
      </c>
      <c r="BD22" s="58"/>
      <c r="BE22" s="70">
        <v>-3442</v>
      </c>
      <c r="BG22" s="58"/>
      <c r="BH22" s="70">
        <v>-8353</v>
      </c>
      <c r="BJ22" s="58"/>
      <c r="BK22" s="70">
        <v>-4720</v>
      </c>
      <c r="BM22" s="58"/>
      <c r="BN22" s="70">
        <v>-4738</v>
      </c>
      <c r="BP22" s="58"/>
      <c r="BQ22" s="70">
        <v>3769</v>
      </c>
      <c r="BS22" s="58"/>
      <c r="BT22" s="70">
        <v>-1953</v>
      </c>
      <c r="BV22" s="58"/>
      <c r="BW22" s="70">
        <v>-7642</v>
      </c>
      <c r="BY22" s="70">
        <v>-2459</v>
      </c>
      <c r="CA22" s="70">
        <v>-661</v>
      </c>
      <c r="CC22" s="70">
        <v>-320</v>
      </c>
      <c r="CE22" s="58"/>
      <c r="CF22" s="70">
        <v>-13584</v>
      </c>
      <c r="CH22" s="70">
        <v>18</v>
      </c>
      <c r="CJ22" s="70">
        <v>-2007</v>
      </c>
    </row>
    <row r="23" spans="1:89" ht="14.7">
      <c r="A23" s="71" t="s">
        <v>76</v>
      </c>
      <c r="C23" s="50" t="s">
        <v>6</v>
      </c>
      <c r="D23" s="66">
        <v>-110440</v>
      </c>
      <c r="F23" s="50" t="s">
        <v>6</v>
      </c>
      <c r="G23" s="66">
        <v>-58652</v>
      </c>
      <c r="H23" s="60"/>
      <c r="I23" s="50" t="s">
        <v>6</v>
      </c>
      <c r="J23" s="66">
        <v>-204285</v>
      </c>
      <c r="L23" s="50" t="s">
        <v>6</v>
      </c>
      <c r="M23" s="66">
        <v>-23994</v>
      </c>
      <c r="O23" s="50" t="s">
        <v>6</v>
      </c>
      <c r="P23" s="66">
        <v>-25182</v>
      </c>
      <c r="R23" s="50" t="s">
        <v>6</v>
      </c>
      <c r="S23" s="66">
        <v>-28940</v>
      </c>
      <c r="U23" s="50" t="s">
        <v>6</v>
      </c>
      <c r="V23" s="66">
        <v>-84401</v>
      </c>
      <c r="X23" s="50" t="s">
        <v>6</v>
      </c>
      <c r="Y23" s="66">
        <v>-162517.01601103783</v>
      </c>
      <c r="AA23" s="50" t="s">
        <v>6</v>
      </c>
      <c r="AB23" s="66">
        <v>-29907</v>
      </c>
      <c r="AD23" s="50" t="s">
        <v>6</v>
      </c>
      <c r="AE23" s="66">
        <v>-34146</v>
      </c>
      <c r="AG23" s="50" t="s">
        <v>6</v>
      </c>
      <c r="AH23" s="66">
        <v>-133427</v>
      </c>
      <c r="AL23" s="50" t="s">
        <v>6</v>
      </c>
      <c r="AM23" s="66">
        <f>AM21+AM22</f>
        <v>-110988</v>
      </c>
      <c r="AO23" s="50" t="s">
        <v>6</v>
      </c>
      <c r="AP23" s="66">
        <f>AP21+AP22</f>
        <v>-63303</v>
      </c>
      <c r="AQ23" s="60"/>
      <c r="AR23" s="50" t="s">
        <v>6</v>
      </c>
      <c r="AS23" s="66">
        <v>-209484</v>
      </c>
      <c r="AU23" s="50" t="s">
        <v>6</v>
      </c>
      <c r="AV23" s="66">
        <v>-23978</v>
      </c>
      <c r="AX23" s="50" t="s">
        <v>6</v>
      </c>
      <c r="AY23" s="66">
        <v>-30509</v>
      </c>
      <c r="BA23" s="50" t="s">
        <v>6</v>
      </c>
      <c r="BB23" s="66">
        <v>-28806</v>
      </c>
      <c r="BD23" s="50" t="s">
        <v>6</v>
      </c>
      <c r="BE23" s="66">
        <v>-86513</v>
      </c>
      <c r="BG23" s="50" t="s">
        <v>6</v>
      </c>
      <c r="BH23" s="66">
        <v>-169806</v>
      </c>
      <c r="BJ23" s="50" t="s">
        <v>6</v>
      </c>
      <c r="BK23" s="66">
        <v>-32172</v>
      </c>
      <c r="BM23" s="50" t="s">
        <v>6</v>
      </c>
      <c r="BN23" s="66">
        <v>-41571</v>
      </c>
      <c r="BP23" s="50" t="s">
        <v>6</v>
      </c>
      <c r="BQ23" s="66">
        <v>-131289</v>
      </c>
      <c r="BS23" s="50" t="s">
        <v>6</v>
      </c>
      <c r="BT23" s="66">
        <v>-304084</v>
      </c>
      <c r="BV23" s="50" t="s">
        <v>6</v>
      </c>
      <c r="BW23" s="66">
        <v>-509116</v>
      </c>
      <c r="BY23" s="66">
        <v>-12670</v>
      </c>
      <c r="CA23" s="66">
        <v>-48691</v>
      </c>
      <c r="CC23" s="66">
        <v>-28318</v>
      </c>
      <c r="CE23" s="50" t="s">
        <v>6</v>
      </c>
      <c r="CF23" s="66">
        <v>-178530</v>
      </c>
      <c r="CH23" s="66">
        <v>-39200</v>
      </c>
      <c r="CJ23" s="66">
        <v>-19367</v>
      </c>
    </row>
    <row r="24" spans="1:89" ht="15" customHeight="1">
      <c r="A24" s="52" t="s">
        <v>80</v>
      </c>
      <c r="D24" s="72">
        <v>-16375</v>
      </c>
      <c r="G24" s="53">
        <v>0</v>
      </c>
      <c r="J24" s="43">
        <v>-16375</v>
      </c>
      <c r="M24" s="53">
        <v>0</v>
      </c>
      <c r="P24" s="53">
        <v>0</v>
      </c>
      <c r="S24" s="53">
        <v>0</v>
      </c>
      <c r="V24" s="53"/>
      <c r="Y24" s="53">
        <v>0</v>
      </c>
      <c r="AB24" s="53">
        <v>0</v>
      </c>
      <c r="AE24" s="53">
        <v>0</v>
      </c>
      <c r="AH24" s="53">
        <v>0</v>
      </c>
      <c r="AM24" s="72">
        <v>-16375</v>
      </c>
      <c r="AP24" s="72">
        <v>0</v>
      </c>
      <c r="AS24" s="72">
        <v>-16375</v>
      </c>
      <c r="AV24" s="72" t="s">
        <v>294</v>
      </c>
      <c r="AY24" s="72" t="s">
        <v>294</v>
      </c>
      <c r="BB24" s="72" t="s">
        <v>294</v>
      </c>
      <c r="BE24" s="72" t="s">
        <v>294</v>
      </c>
      <c r="BH24" s="72" t="s">
        <v>294</v>
      </c>
      <c r="BK24" s="72" t="s">
        <v>294</v>
      </c>
      <c r="BN24" s="72" t="s">
        <v>294</v>
      </c>
      <c r="BQ24" s="72" t="s">
        <v>294</v>
      </c>
      <c r="BT24" s="72" t="s">
        <v>294</v>
      </c>
      <c r="BW24" s="72" t="s">
        <v>294</v>
      </c>
      <c r="BY24" s="72" t="s">
        <v>294</v>
      </c>
      <c r="CA24" s="72" t="s">
        <v>294</v>
      </c>
      <c r="CC24" s="72" t="s">
        <v>294</v>
      </c>
      <c r="CF24" s="72" t="s">
        <v>294</v>
      </c>
      <c r="CH24" s="72" t="s">
        <v>294</v>
      </c>
      <c r="CJ24" s="72" t="s">
        <v>294</v>
      </c>
    </row>
    <row r="25" spans="1:89" ht="14.7">
      <c r="A25" s="54" t="s">
        <v>79</v>
      </c>
      <c r="C25" s="55"/>
      <c r="D25" s="51">
        <v>-1225</v>
      </c>
      <c r="E25" s="73"/>
      <c r="F25" s="74"/>
      <c r="G25" s="75">
        <v>-1264</v>
      </c>
      <c r="H25" s="72"/>
      <c r="I25" s="75"/>
      <c r="J25" s="75">
        <v>-2489</v>
      </c>
      <c r="K25" s="76"/>
      <c r="L25" s="50"/>
      <c r="M25" s="77">
        <v>-914</v>
      </c>
      <c r="O25" s="50"/>
      <c r="P25" s="56">
        <v>-914</v>
      </c>
      <c r="R25" s="50"/>
      <c r="S25" s="56">
        <v>-914</v>
      </c>
      <c r="T25" s="73"/>
      <c r="U25" s="50"/>
      <c r="V25" s="56">
        <v>-914</v>
      </c>
      <c r="W25" s="73"/>
      <c r="X25" s="74"/>
      <c r="Y25" s="56">
        <v>-3655</v>
      </c>
      <c r="Z25" s="76"/>
      <c r="AA25" s="50"/>
      <c r="AB25" s="77">
        <v>-914</v>
      </c>
      <c r="AC25" s="76"/>
      <c r="AD25" s="50"/>
      <c r="AE25" s="77">
        <v>-914</v>
      </c>
      <c r="AF25" s="76"/>
      <c r="AG25" s="50"/>
      <c r="AH25" s="77">
        <v>-884</v>
      </c>
      <c r="AI25" s="76"/>
      <c r="AJ25" s="76"/>
      <c r="AK25" s="76"/>
      <c r="AL25" s="55"/>
      <c r="AM25" s="51">
        <v>-1225</v>
      </c>
      <c r="AN25" s="73"/>
      <c r="AO25" s="74"/>
      <c r="AP25" s="51">
        <v>-1264</v>
      </c>
      <c r="AQ25" s="72"/>
      <c r="AR25" s="75"/>
      <c r="AS25" s="51">
        <v>-2489</v>
      </c>
      <c r="AT25" s="76"/>
      <c r="AU25" s="50"/>
      <c r="AV25" s="51">
        <v>-914</v>
      </c>
      <c r="AX25" s="50"/>
      <c r="AY25" s="51">
        <v>-914</v>
      </c>
      <c r="BA25" s="50"/>
      <c r="BB25" s="51">
        <v>-914</v>
      </c>
      <c r="BC25" s="73"/>
      <c r="BD25" s="50"/>
      <c r="BE25" s="51">
        <v>-914</v>
      </c>
      <c r="BF25" s="73"/>
      <c r="BG25" s="74"/>
      <c r="BH25" s="51">
        <v>-3655</v>
      </c>
      <c r="BI25" s="76"/>
      <c r="BJ25" s="50"/>
      <c r="BK25" s="51">
        <v>-914</v>
      </c>
      <c r="BL25" s="76"/>
      <c r="BM25" s="50"/>
      <c r="BN25" s="51">
        <v>-914</v>
      </c>
      <c r="BO25" s="76"/>
      <c r="BP25" s="50"/>
      <c r="BQ25" s="51">
        <v>-884</v>
      </c>
      <c r="BR25" s="76"/>
      <c r="BS25" s="50"/>
      <c r="BT25" s="51">
        <v>-597</v>
      </c>
      <c r="BU25" s="73"/>
      <c r="BV25" s="74"/>
      <c r="BW25" s="51">
        <v>-3309</v>
      </c>
      <c r="BX25" s="76"/>
      <c r="BY25" s="51">
        <v>1440</v>
      </c>
      <c r="BZ25" s="76"/>
      <c r="CA25" s="51">
        <v>-858</v>
      </c>
      <c r="CB25" s="76"/>
      <c r="CC25" s="51">
        <v>-976</v>
      </c>
      <c r="CD25" s="76"/>
      <c r="CE25" s="74"/>
      <c r="CF25" s="51">
        <v>-1309</v>
      </c>
      <c r="CG25" s="76"/>
      <c r="CH25" s="51">
        <v>896</v>
      </c>
      <c r="CI25" s="76"/>
      <c r="CJ25" s="51">
        <v>-798</v>
      </c>
      <c r="CK25" s="76"/>
    </row>
    <row r="26" spans="1:89" ht="15" thickBot="1">
      <c r="A26" s="68" t="s">
        <v>73</v>
      </c>
      <c r="C26" s="78" t="s">
        <v>6</v>
      </c>
      <c r="D26" s="79">
        <v>-128040</v>
      </c>
      <c r="E26" s="80"/>
      <c r="F26" s="78" t="s">
        <v>6</v>
      </c>
      <c r="G26" s="79">
        <v>-59916</v>
      </c>
      <c r="H26" s="53"/>
      <c r="I26" s="78" t="s">
        <v>6</v>
      </c>
      <c r="J26" s="79">
        <v>-223149</v>
      </c>
      <c r="K26" s="28"/>
      <c r="L26" s="78" t="s">
        <v>6</v>
      </c>
      <c r="M26" s="79">
        <v>-24908</v>
      </c>
      <c r="O26" s="78" t="s">
        <v>6</v>
      </c>
      <c r="P26" s="79">
        <v>-26096</v>
      </c>
      <c r="R26" s="78" t="s">
        <v>6</v>
      </c>
      <c r="S26" s="79">
        <v>-29854</v>
      </c>
      <c r="T26" s="80"/>
      <c r="U26" s="78" t="s">
        <v>6</v>
      </c>
      <c r="V26" s="79">
        <v>-85314</v>
      </c>
      <c r="W26" s="80"/>
      <c r="X26" s="78" t="s">
        <v>6</v>
      </c>
      <c r="Y26" s="79">
        <v>-166172.01601103783</v>
      </c>
      <c r="Z26" s="28"/>
      <c r="AA26" s="78" t="s">
        <v>6</v>
      </c>
      <c r="AB26" s="79">
        <v>-30821</v>
      </c>
      <c r="AC26" s="28"/>
      <c r="AD26" s="78" t="s">
        <v>6</v>
      </c>
      <c r="AE26" s="79">
        <v>-35060</v>
      </c>
      <c r="AF26" s="28"/>
      <c r="AG26" s="78" t="s">
        <v>6</v>
      </c>
      <c r="AH26" s="79">
        <v>-134311</v>
      </c>
      <c r="AI26" s="28"/>
      <c r="AJ26" s="28"/>
      <c r="AK26" s="28"/>
      <c r="AL26" s="78" t="s">
        <v>6</v>
      </c>
      <c r="AM26" s="79">
        <f>AM23+AM24+AM25</f>
        <v>-128588</v>
      </c>
      <c r="AN26" s="80"/>
      <c r="AO26" s="78" t="s">
        <v>6</v>
      </c>
      <c r="AP26" s="79">
        <f>AP23+AP24+AP25</f>
        <v>-64567</v>
      </c>
      <c r="AQ26" s="53"/>
      <c r="AR26" s="78" t="s">
        <v>6</v>
      </c>
      <c r="AS26" s="79">
        <v>-228348</v>
      </c>
      <c r="AT26" s="28"/>
      <c r="AU26" s="78" t="s">
        <v>6</v>
      </c>
      <c r="AV26" s="79">
        <v>-24892</v>
      </c>
      <c r="AX26" s="78" t="s">
        <v>6</v>
      </c>
      <c r="AY26" s="79">
        <v>-31423</v>
      </c>
      <c r="BA26" s="78" t="s">
        <v>6</v>
      </c>
      <c r="BB26" s="79">
        <v>-29720</v>
      </c>
      <c r="BC26" s="80"/>
      <c r="BD26" s="78" t="s">
        <v>6</v>
      </c>
      <c r="BE26" s="79">
        <v>-87427</v>
      </c>
      <c r="BF26" s="80"/>
      <c r="BG26" s="78" t="s">
        <v>6</v>
      </c>
      <c r="BH26" s="79">
        <v>-173461</v>
      </c>
      <c r="BI26" s="28"/>
      <c r="BJ26" s="78" t="s">
        <v>6</v>
      </c>
      <c r="BK26" s="79">
        <v>-33086</v>
      </c>
      <c r="BL26" s="28"/>
      <c r="BM26" s="78" t="s">
        <v>6</v>
      </c>
      <c r="BN26" s="79">
        <v>-42485</v>
      </c>
      <c r="BO26" s="28"/>
      <c r="BP26" s="78" t="s">
        <v>6</v>
      </c>
      <c r="BQ26" s="79">
        <v>-132173</v>
      </c>
      <c r="BR26" s="28"/>
      <c r="BS26" s="78" t="s">
        <v>6</v>
      </c>
      <c r="BT26" s="79">
        <v>-304681</v>
      </c>
      <c r="BU26" s="80"/>
      <c r="BV26" s="78" t="s">
        <v>6</v>
      </c>
      <c r="BW26" s="79">
        <v>-512425</v>
      </c>
      <c r="BX26" s="28"/>
      <c r="BY26" s="79">
        <v>-11230</v>
      </c>
      <c r="BZ26" s="28"/>
      <c r="CA26" s="79">
        <v>-49549</v>
      </c>
      <c r="CB26" s="28"/>
      <c r="CC26" s="79">
        <v>-29294</v>
      </c>
      <c r="CD26" s="28"/>
      <c r="CE26" s="78" t="s">
        <v>6</v>
      </c>
      <c r="CF26" s="79">
        <v>-179839</v>
      </c>
      <c r="CG26" s="28"/>
      <c r="CH26" s="79">
        <v>-38304</v>
      </c>
      <c r="CI26" s="28"/>
      <c r="CJ26" s="79">
        <v>-20165</v>
      </c>
      <c r="CK26" s="28"/>
    </row>
    <row r="27" spans="1:89" ht="15" thickTop="1">
      <c r="A27" s="63" t="s">
        <v>74</v>
      </c>
      <c r="C27" s="50"/>
      <c r="D27" s="56"/>
      <c r="F27" s="50"/>
      <c r="G27" s="56"/>
      <c r="H27" s="53"/>
      <c r="I27" s="56"/>
      <c r="J27" s="56"/>
      <c r="L27" s="50"/>
      <c r="M27" s="56" t="s">
        <v>7</v>
      </c>
      <c r="O27" s="50"/>
      <c r="P27" s="56" t="s">
        <v>7</v>
      </c>
      <c r="R27" s="50"/>
      <c r="S27" s="56" t="s">
        <v>7</v>
      </c>
      <c r="U27" s="50"/>
      <c r="V27" s="56" t="s">
        <v>7</v>
      </c>
      <c r="X27" s="50"/>
      <c r="Y27" s="56" t="s">
        <v>7</v>
      </c>
      <c r="AA27" s="50"/>
      <c r="AB27" s="56" t="s">
        <v>7</v>
      </c>
      <c r="AD27" s="50"/>
      <c r="AE27" s="56" t="s">
        <v>7</v>
      </c>
      <c r="AG27" s="50"/>
      <c r="AH27" s="56"/>
      <c r="AL27" s="50"/>
      <c r="AM27" s="56"/>
      <c r="AO27" s="50"/>
      <c r="AP27" s="56"/>
      <c r="AQ27" s="53"/>
      <c r="AR27" s="56"/>
      <c r="AS27" s="56"/>
      <c r="AU27" s="50"/>
      <c r="AV27" s="56"/>
      <c r="AX27" s="50"/>
      <c r="AY27" s="56"/>
      <c r="BA27" s="50"/>
      <c r="BB27" s="56"/>
      <c r="BD27" s="50"/>
      <c r="BE27" s="56"/>
      <c r="BG27" s="50"/>
      <c r="BH27" s="56"/>
      <c r="BJ27" s="50"/>
      <c r="BK27" s="56"/>
      <c r="BM27" s="50"/>
      <c r="BN27" s="56"/>
      <c r="BP27" s="50"/>
      <c r="BQ27" s="56"/>
      <c r="BS27" s="50"/>
      <c r="BT27" s="56"/>
      <c r="BV27" s="50"/>
      <c r="BW27" s="56"/>
      <c r="BY27" s="56"/>
      <c r="CA27" s="56"/>
      <c r="CC27" s="56"/>
      <c r="CE27" s="50"/>
      <c r="CF27" s="56"/>
      <c r="CH27" s="56"/>
      <c r="CJ27" s="56"/>
    </row>
    <row r="28" spans="1:89" ht="14.7">
      <c r="A28" s="52" t="s">
        <v>81</v>
      </c>
      <c r="C28" s="8" t="s">
        <v>6</v>
      </c>
      <c r="D28" s="81">
        <v>0.92</v>
      </c>
      <c r="F28" s="8" t="s">
        <v>6</v>
      </c>
      <c r="G28" s="81">
        <v>-0.4</v>
      </c>
      <c r="H28" s="53"/>
      <c r="I28" s="8" t="s">
        <v>6</v>
      </c>
      <c r="J28" s="81">
        <v>-2.08</v>
      </c>
      <c r="K28" s="28"/>
      <c r="L28" s="8" t="s">
        <v>6</v>
      </c>
      <c r="M28" s="81">
        <v>-0.16</v>
      </c>
      <c r="O28" s="8" t="s">
        <v>6</v>
      </c>
      <c r="P28" s="81">
        <v>-0.17</v>
      </c>
      <c r="R28" s="8" t="s">
        <v>6</v>
      </c>
      <c r="S28" s="81">
        <v>-0.2</v>
      </c>
      <c r="U28" s="8" t="s">
        <v>6</v>
      </c>
      <c r="V28" s="81">
        <v>-0.54</v>
      </c>
      <c r="X28" s="8" t="s">
        <v>6</v>
      </c>
      <c r="Y28" s="81">
        <v>-1.0900000000000001</v>
      </c>
      <c r="Z28" s="28"/>
      <c r="AA28" s="8" t="s">
        <v>6</v>
      </c>
      <c r="AB28" s="81">
        <v>-0.21</v>
      </c>
      <c r="AC28" s="28"/>
      <c r="AD28" s="8" t="s">
        <v>6</v>
      </c>
      <c r="AE28" s="81">
        <v>-0.23</v>
      </c>
      <c r="AF28" s="28"/>
      <c r="AG28" s="8" t="s">
        <v>6</v>
      </c>
      <c r="AH28" s="81">
        <v>-0.89</v>
      </c>
      <c r="AI28" s="28"/>
      <c r="AJ28" s="28"/>
      <c r="AK28" s="28"/>
      <c r="AL28" s="8" t="s">
        <v>6</v>
      </c>
      <c r="AM28" s="81">
        <v>-0.95</v>
      </c>
      <c r="AO28" s="8" t="s">
        <v>6</v>
      </c>
      <c r="AP28" s="81">
        <f>-0.44*3</f>
        <v>-1.32</v>
      </c>
      <c r="AQ28" s="53"/>
      <c r="AR28" s="8" t="s">
        <v>6</v>
      </c>
      <c r="AS28" s="81">
        <f>-2.17651761033106*3</f>
        <v>-6.5295528309931798</v>
      </c>
      <c r="AT28" s="28"/>
      <c r="AU28" s="8" t="s">
        <v>6</v>
      </c>
      <c r="AV28" s="81">
        <f>-0.17*3</f>
        <v>-0.51</v>
      </c>
      <c r="AX28" s="8" t="s">
        <v>6</v>
      </c>
      <c r="AY28" s="81">
        <f>-0.21*3</f>
        <v>-0.63</v>
      </c>
      <c r="BA28" s="8" t="s">
        <v>6</v>
      </c>
      <c r="BB28" s="81">
        <f>-0.2*3</f>
        <v>-0.60000000000000009</v>
      </c>
      <c r="BD28" s="8" t="s">
        <v>6</v>
      </c>
      <c r="BE28" s="81">
        <f>-0.59*3</f>
        <v>-1.77</v>
      </c>
      <c r="BG28" s="8" t="s">
        <v>6</v>
      </c>
      <c r="BH28" s="81">
        <f>-1.17383348466107*3</f>
        <v>-3.5215004539832102</v>
      </c>
      <c r="BI28" s="28"/>
      <c r="BJ28" s="8" t="s">
        <v>6</v>
      </c>
      <c r="BK28" s="81">
        <f>-0.23*3</f>
        <v>-0.69000000000000006</v>
      </c>
      <c r="BL28" s="28"/>
      <c r="BM28" s="8" t="s">
        <v>6</v>
      </c>
      <c r="BN28" s="81">
        <f>-0.29*3</f>
        <v>-0.86999999999999988</v>
      </c>
      <c r="BO28" s="28"/>
      <c r="BP28" s="8" t="s">
        <v>6</v>
      </c>
      <c r="BQ28" s="81">
        <f>-0.91*3</f>
        <v>-2.73</v>
      </c>
      <c r="BR28" s="28"/>
      <c r="BS28" s="8" t="s">
        <v>6</v>
      </c>
      <c r="BT28" s="81">
        <f>-2.09*3</f>
        <v>-6.27</v>
      </c>
      <c r="BV28" s="8" t="s">
        <v>6</v>
      </c>
      <c r="BW28" s="81">
        <f>-3.51652993995301*3</f>
        <v>-10.54958981985903</v>
      </c>
      <c r="BX28" s="28"/>
      <c r="BY28" s="81">
        <f>-0.0762932671528287*3</f>
        <v>-0.22887980145848613</v>
      </c>
      <c r="BZ28" s="28"/>
      <c r="CA28" s="81">
        <f>-0.335905681584043*3</f>
        <v>-1.0077170447521291</v>
      </c>
      <c r="CB28" s="28"/>
      <c r="CC28" s="81">
        <f>-0.198588000943385*3</f>
        <v>-0.59576400283015496</v>
      </c>
      <c r="CD28" s="28"/>
      <c r="CE28" s="8" t="s">
        <v>6</v>
      </c>
      <c r="CF28" s="81">
        <v>-3.6593974906082161</v>
      </c>
      <c r="CG28" s="28"/>
      <c r="CH28" s="81">
        <v>-0.75630129567505311</v>
      </c>
      <c r="CI28" s="28"/>
      <c r="CJ28" s="81">
        <v>-0.32802474667818959</v>
      </c>
      <c r="CK28" s="28"/>
    </row>
    <row r="29" spans="1:89" ht="14.7">
      <c r="AS29" s="38"/>
      <c r="BE29" s="38"/>
      <c r="BT29" s="38"/>
    </row>
    <row r="30" spans="1:89" ht="14.7">
      <c r="G30" s="212"/>
      <c r="AP30" s="219"/>
      <c r="AS30" s="218"/>
    </row>
  </sheetData>
  <hyperlinks>
    <hyperlink ref="CL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D102"/>
  <sheetViews>
    <sheetView showGridLines="0" zoomScale="80" zoomScaleNormal="80" workbookViewId="0">
      <pane xSplit="1" ySplit="8" topLeftCell="X63" activePane="bottomRight" state="frozen"/>
      <selection activeCell="A6" sqref="A6"/>
      <selection pane="topRight" activeCell="A6" sqref="A6"/>
      <selection pane="bottomLeft" activeCell="A6" sqref="A6"/>
      <selection pane="bottomRight" activeCell="AN43" sqref="AN43"/>
    </sheetView>
  </sheetViews>
  <sheetFormatPr defaultColWidth="0" defaultRowHeight="14.7" outlineLevelRow="1" outlineLevelCol="1"/>
  <cols>
    <col min="1" max="1" width="60.44140625" style="8" customWidth="1"/>
    <col min="2" max="2" width="2.44140625" style="8" hidden="1" customWidth="1"/>
    <col min="3" max="3" width="12.44140625" style="24" hidden="1" customWidth="1" outlineLevel="1"/>
    <col min="4" max="4" width="2.44140625" style="8" hidden="1" customWidth="1" outlineLevel="1"/>
    <col min="5" max="5" width="12.44140625" style="8" hidden="1" customWidth="1" collapsed="1"/>
    <col min="6" max="6" width="2.44140625" style="8" hidden="1" customWidth="1" outlineLevel="1"/>
    <col min="7" max="7" width="12.44140625" style="24" hidden="1" customWidth="1" outlineLevel="1"/>
    <col min="8" max="8" width="2.44140625" style="8" hidden="1" customWidth="1" outlineLevel="1"/>
    <col min="9" max="9" width="12.44140625" style="24" hidden="1" customWidth="1" outlineLevel="1"/>
    <col min="10" max="10" width="2.44140625" style="8" hidden="1" customWidth="1" outlineLevel="1"/>
    <col min="11" max="11" width="12.44140625" style="24" hidden="1" customWidth="1" outlineLevel="1"/>
    <col min="12" max="12" width="2.44140625" style="8" hidden="1" customWidth="1" collapsed="1"/>
    <col min="13" max="13" width="12.44140625" style="8" hidden="1" customWidth="1"/>
    <col min="14" max="14" width="2.44140625" style="8" hidden="1" customWidth="1" outlineLevel="1"/>
    <col min="15" max="15" width="14.44140625" style="24" hidden="1" customWidth="1" outlineLevel="1"/>
    <col min="16" max="16" width="2.44140625" style="24" hidden="1" customWidth="1" outlineLevel="1"/>
    <col min="17" max="17" width="12.44140625" style="24" hidden="1" customWidth="1" outlineLevel="1"/>
    <col min="18" max="18" width="2.44140625" style="24" hidden="1" customWidth="1" outlineLevel="1"/>
    <col min="19" max="19" width="12.44140625" style="24" hidden="1" customWidth="1" outlineLevel="1"/>
    <col min="20" max="20" width="2.44140625" style="25" hidden="1" customWidth="1" collapsed="1"/>
    <col min="21" max="21" width="4.44140625" style="25" hidden="1" customWidth="1"/>
    <col min="22" max="22" width="12.44140625" style="24" hidden="1" customWidth="1" outlineLevel="1"/>
    <col min="23" max="23" width="2.44140625" style="8" hidden="1" customWidth="1" outlineLevel="1"/>
    <col min="24" max="24" width="12.44140625" style="8" customWidth="1" collapsed="1"/>
    <col min="25" max="25" width="2.44140625" style="8" hidden="1" customWidth="1" outlineLevel="1"/>
    <col min="26" max="26" width="12.44140625" style="24" hidden="1" customWidth="1" outlineLevel="1"/>
    <col min="27" max="27" width="2.44140625" style="8" hidden="1" customWidth="1" outlineLevel="1"/>
    <col min="28" max="28" width="12.44140625" style="24" hidden="1" customWidth="1" outlineLevel="1"/>
    <col min="29" max="29" width="2.44140625" style="8" hidden="1" customWidth="1" outlineLevel="1"/>
    <col min="30" max="30" width="12.44140625" style="24" hidden="1" customWidth="1" outlineLevel="1"/>
    <col min="31" max="31" width="2.44140625" style="8" customWidth="1" collapsed="1"/>
    <col min="32" max="32" width="12.44140625" style="8" customWidth="1"/>
    <col min="33" max="33" width="2.44140625" style="8" hidden="1" customWidth="1" outlineLevel="1"/>
    <col min="34" max="34" width="14.44140625" style="24" hidden="1" customWidth="1" outlineLevel="1"/>
    <col min="35" max="35" width="2.44140625" style="24" hidden="1" customWidth="1" outlineLevel="1"/>
    <col min="36" max="36" width="12.44140625" style="24" hidden="1" customWidth="1" outlineLevel="1"/>
    <col min="37" max="37" width="2.44140625" style="24" hidden="1" customWidth="1" outlineLevel="1"/>
    <col min="38" max="38" width="12.44140625" style="24" hidden="1" customWidth="1" outlineLevel="1"/>
    <col min="39" max="39" width="2.44140625" style="8" customWidth="1" collapsed="1"/>
    <col min="40" max="40" width="12.44140625" style="8" customWidth="1"/>
    <col min="41" max="41" width="2.44140625" style="25" customWidth="1"/>
    <col min="42" max="42" width="14.44140625" style="24" customWidth="1"/>
    <col min="43" max="43" width="2.44140625" style="25" customWidth="1"/>
    <col min="44" max="44" width="14.44140625" style="24" customWidth="1"/>
    <col min="45" max="45" width="2.44140625" style="25" customWidth="1"/>
    <col min="46" max="46" width="14.44140625" style="24" customWidth="1"/>
    <col min="47" max="47" width="2.44140625" style="8" customWidth="1"/>
    <col min="48" max="48" width="12.44140625" style="8" customWidth="1"/>
    <col min="49" max="49" width="2.44140625" style="25" customWidth="1"/>
    <col min="50" max="50" width="14.44140625" style="24" customWidth="1"/>
    <col min="51" max="51" width="2.44140625" style="25" customWidth="1"/>
    <col min="52" max="52" width="14.44140625" style="24" customWidth="1"/>
    <col min="53" max="53" width="2.44140625" style="25" customWidth="1"/>
    <col min="54" max="54" width="9.44140625" style="25" customWidth="1"/>
    <col min="55" max="56" width="0" style="25" hidden="1" customWidth="1"/>
    <col min="57" max="16384" width="9.44140625" style="25" hidden="1"/>
  </cols>
  <sheetData>
    <row r="1" spans="1:54" ht="19.8">
      <c r="A1" s="186" t="s">
        <v>64</v>
      </c>
    </row>
    <row r="2" spans="1:54" ht="16.2">
      <c r="A2" s="90" t="s">
        <v>15</v>
      </c>
    </row>
    <row r="3" spans="1:54" ht="16.2">
      <c r="A3" s="90" t="s">
        <v>16</v>
      </c>
    </row>
    <row r="4" spans="1:54" hidden="1">
      <c r="A4" s="26"/>
      <c r="C4" s="27"/>
      <c r="E4" s="28"/>
      <c r="G4" s="27"/>
      <c r="I4" s="27"/>
      <c r="K4" s="27"/>
      <c r="M4" s="28"/>
      <c r="N4" s="28"/>
      <c r="O4" s="27"/>
      <c r="P4" s="27"/>
      <c r="Q4" s="27"/>
      <c r="R4" s="27"/>
      <c r="S4" s="27"/>
      <c r="V4" s="27"/>
      <c r="X4" s="28"/>
      <c r="Z4" s="27"/>
      <c r="AB4" s="27"/>
      <c r="AD4" s="27"/>
      <c r="AF4" s="28"/>
      <c r="AG4" s="28"/>
      <c r="AH4" s="27"/>
      <c r="AI4" s="27"/>
      <c r="AJ4" s="27"/>
      <c r="AK4" s="27"/>
      <c r="AL4" s="27"/>
      <c r="AN4" s="28"/>
      <c r="AP4" s="27"/>
      <c r="AR4" s="27"/>
      <c r="AT4" s="27"/>
      <c r="AV4" s="28"/>
      <c r="AX4" s="27"/>
      <c r="AZ4" s="27"/>
    </row>
    <row r="5" spans="1:54" ht="17.399999999999999" hidden="1">
      <c r="A5" s="89" t="s">
        <v>17</v>
      </c>
      <c r="E5" s="12"/>
      <c r="M5" s="12"/>
      <c r="N5" s="154"/>
      <c r="V5" s="214" t="s">
        <v>140</v>
      </c>
      <c r="X5" s="214" t="s">
        <v>140</v>
      </c>
      <c r="Z5" s="214" t="s">
        <v>140</v>
      </c>
      <c r="AB5" s="214" t="s">
        <v>140</v>
      </c>
      <c r="AD5" s="214" t="s">
        <v>140</v>
      </c>
      <c r="AF5" s="214" t="s">
        <v>140</v>
      </c>
      <c r="AG5" s="154"/>
      <c r="AH5" s="214" t="s">
        <v>140</v>
      </c>
      <c r="AJ5" s="214" t="s">
        <v>140</v>
      </c>
      <c r="AL5" s="214" t="s">
        <v>140</v>
      </c>
      <c r="AN5" s="214" t="s">
        <v>140</v>
      </c>
      <c r="AP5" s="214" t="s">
        <v>140</v>
      </c>
      <c r="AR5" s="214"/>
      <c r="AT5" s="214"/>
      <c r="AV5" s="214" t="s">
        <v>140</v>
      </c>
      <c r="AX5" s="214" t="s">
        <v>140</v>
      </c>
      <c r="AZ5" s="214" t="s">
        <v>140</v>
      </c>
      <c r="BB5" s="179" t="s">
        <v>160</v>
      </c>
    </row>
    <row r="6" spans="1:54" ht="17.399999999999999" hidden="1">
      <c r="A6" s="26"/>
      <c r="E6" s="12"/>
      <c r="M6" s="12"/>
      <c r="N6" s="154"/>
      <c r="V6" s="214"/>
      <c r="X6" s="214"/>
      <c r="Z6" s="214"/>
      <c r="AB6" s="214"/>
      <c r="AD6" s="214"/>
      <c r="AF6" s="214"/>
      <c r="AG6" s="154"/>
      <c r="AH6" s="214"/>
      <c r="AJ6" s="214"/>
      <c r="AL6" s="214"/>
      <c r="AN6" s="214"/>
      <c r="AP6" s="214"/>
      <c r="AR6" s="214"/>
      <c r="AT6" s="214"/>
      <c r="AV6" s="214"/>
      <c r="AX6" s="214"/>
      <c r="AZ6" s="214"/>
      <c r="BB6" s="179"/>
    </row>
    <row r="7" spans="1:54" ht="29.7" thickBot="1">
      <c r="A7" s="29"/>
      <c r="C7" s="222" t="s">
        <v>301</v>
      </c>
      <c r="E7" s="222" t="s">
        <v>301</v>
      </c>
      <c r="G7" s="222" t="s">
        <v>301</v>
      </c>
      <c r="I7" s="222" t="s">
        <v>301</v>
      </c>
      <c r="K7" s="222" t="s">
        <v>301</v>
      </c>
      <c r="M7" s="222" t="s">
        <v>301</v>
      </c>
      <c r="O7" s="222" t="s">
        <v>301</v>
      </c>
      <c r="Q7" s="222" t="s">
        <v>301</v>
      </c>
      <c r="S7" s="222" t="s">
        <v>301</v>
      </c>
      <c r="V7" s="222" t="s">
        <v>302</v>
      </c>
      <c r="X7" s="222" t="s">
        <v>302</v>
      </c>
      <c r="Z7" s="222" t="s">
        <v>302</v>
      </c>
      <c r="AB7" s="222" t="s">
        <v>302</v>
      </c>
      <c r="AD7" s="222" t="s">
        <v>302</v>
      </c>
      <c r="AF7" s="222" t="s">
        <v>302</v>
      </c>
      <c r="AH7" s="222" t="s">
        <v>302</v>
      </c>
      <c r="AJ7" s="222" t="s">
        <v>302</v>
      </c>
      <c r="AL7" s="222" t="s">
        <v>302</v>
      </c>
      <c r="AN7" s="222" t="s">
        <v>140</v>
      </c>
      <c r="AP7" s="222" t="s">
        <v>140</v>
      </c>
      <c r="AR7" s="222"/>
      <c r="AT7" s="222"/>
      <c r="AV7" s="222" t="s">
        <v>140</v>
      </c>
      <c r="AX7" s="222" t="s">
        <v>140</v>
      </c>
      <c r="AZ7" s="222" t="s">
        <v>140</v>
      </c>
    </row>
    <row r="8" spans="1:54" ht="59.1" thickBot="1">
      <c r="A8" s="30"/>
      <c r="B8" s="222"/>
      <c r="C8" s="31" t="s">
        <v>23</v>
      </c>
      <c r="D8" s="222"/>
      <c r="E8" s="145" t="s">
        <v>24</v>
      </c>
      <c r="F8" s="222"/>
      <c r="G8" s="31" t="s">
        <v>28</v>
      </c>
      <c r="H8" s="222"/>
      <c r="I8" s="31" t="s">
        <v>31</v>
      </c>
      <c r="J8" s="222"/>
      <c r="K8" s="31" t="s">
        <v>34</v>
      </c>
      <c r="L8" s="222"/>
      <c r="M8" s="145" t="s">
        <v>36</v>
      </c>
      <c r="N8" s="235"/>
      <c r="O8" s="31" t="s">
        <v>193</v>
      </c>
      <c r="P8" s="236"/>
      <c r="Q8" s="31" t="s">
        <v>227</v>
      </c>
      <c r="R8" s="236"/>
      <c r="S8" s="31" t="s">
        <v>256</v>
      </c>
      <c r="V8" s="31" t="s">
        <v>23</v>
      </c>
      <c r="W8" s="222"/>
      <c r="X8" s="145" t="s">
        <v>24</v>
      </c>
      <c r="Y8" s="222"/>
      <c r="Z8" s="31" t="s">
        <v>28</v>
      </c>
      <c r="AA8" s="222"/>
      <c r="AB8" s="31" t="s">
        <v>31</v>
      </c>
      <c r="AC8" s="222"/>
      <c r="AD8" s="31" t="s">
        <v>34</v>
      </c>
      <c r="AE8" s="222"/>
      <c r="AF8" s="145" t="s">
        <v>36</v>
      </c>
      <c r="AG8" s="235"/>
      <c r="AH8" s="31" t="s">
        <v>193</v>
      </c>
      <c r="AI8" s="236"/>
      <c r="AJ8" s="31" t="s">
        <v>227</v>
      </c>
      <c r="AK8" s="236"/>
      <c r="AL8" s="31" t="s">
        <v>256</v>
      </c>
      <c r="AM8" s="222"/>
      <c r="AN8" s="145" t="s">
        <v>290</v>
      </c>
      <c r="AP8" s="31" t="s">
        <v>306</v>
      </c>
      <c r="AR8" s="31" t="s">
        <v>310</v>
      </c>
      <c r="AT8" s="31" t="s">
        <v>315</v>
      </c>
      <c r="AU8" s="222"/>
      <c r="AV8" s="145" t="s">
        <v>318</v>
      </c>
      <c r="AX8" s="31" t="s">
        <v>334</v>
      </c>
      <c r="AZ8" s="31" t="s">
        <v>344</v>
      </c>
    </row>
    <row r="9" spans="1:54">
      <c r="A9" s="32" t="s">
        <v>77</v>
      </c>
      <c r="B9" s="183"/>
      <c r="C9" s="33"/>
      <c r="D9" s="183"/>
      <c r="E9" s="33"/>
      <c r="F9" s="183"/>
      <c r="G9" s="33"/>
      <c r="H9" s="183"/>
      <c r="I9" s="33"/>
      <c r="J9" s="183"/>
      <c r="K9" s="33"/>
      <c r="L9" s="183"/>
      <c r="M9" s="33"/>
      <c r="N9" s="155"/>
      <c r="O9" s="33"/>
      <c r="P9" s="155"/>
      <c r="Q9" s="33"/>
      <c r="R9" s="155"/>
      <c r="S9" s="33"/>
      <c r="V9" s="33"/>
      <c r="W9" s="183"/>
      <c r="X9" s="33"/>
      <c r="Y9" s="183"/>
      <c r="Z9" s="33"/>
      <c r="AA9" s="183"/>
      <c r="AB9" s="33"/>
      <c r="AC9" s="183"/>
      <c r="AD9" s="33"/>
      <c r="AE9" s="183"/>
      <c r="AF9" s="33"/>
      <c r="AG9" s="155"/>
      <c r="AH9" s="33"/>
      <c r="AI9" s="155"/>
      <c r="AJ9" s="33"/>
      <c r="AK9" s="155"/>
      <c r="AL9" s="33"/>
      <c r="AM9" s="183"/>
      <c r="AN9" s="33"/>
      <c r="AP9" s="33"/>
      <c r="AR9" s="33"/>
      <c r="AT9" s="33"/>
      <c r="AU9" s="183"/>
      <c r="AV9" s="33"/>
      <c r="AX9" s="33"/>
      <c r="AZ9" s="33"/>
    </row>
    <row r="10" spans="1:54" ht="13.5" customHeight="1">
      <c r="A10" s="34" t="s">
        <v>76</v>
      </c>
      <c r="B10" s="155" t="s">
        <v>6</v>
      </c>
      <c r="C10" s="35">
        <v>-145633</v>
      </c>
      <c r="D10" s="155" t="s">
        <v>6</v>
      </c>
      <c r="E10" s="35">
        <v>-204285</v>
      </c>
      <c r="F10" s="155" t="s">
        <v>6</v>
      </c>
      <c r="G10" s="35">
        <v>-23994</v>
      </c>
      <c r="H10" s="155" t="s">
        <v>6</v>
      </c>
      <c r="I10" s="35">
        <v>-49176</v>
      </c>
      <c r="J10" s="155" t="s">
        <v>6</v>
      </c>
      <c r="K10" s="35">
        <v>-78116</v>
      </c>
      <c r="L10" s="155" t="s">
        <v>6</v>
      </c>
      <c r="M10" s="35">
        <v>-162517</v>
      </c>
      <c r="N10" s="155"/>
      <c r="O10" s="35">
        <v>-29907</v>
      </c>
      <c r="P10" s="155"/>
      <c r="Q10" s="35">
        <v>-64054</v>
      </c>
      <c r="R10" s="155"/>
      <c r="S10" s="35">
        <v>-197479</v>
      </c>
      <c r="T10" s="36"/>
      <c r="U10" s="36"/>
      <c r="V10" s="35">
        <v>-146181</v>
      </c>
      <c r="W10" s="155" t="s">
        <v>6</v>
      </c>
      <c r="X10" s="35">
        <v>-209484</v>
      </c>
      <c r="Y10" s="155" t="s">
        <v>6</v>
      </c>
      <c r="Z10" s="35">
        <v>-23978</v>
      </c>
      <c r="AA10" s="155" t="s">
        <v>6</v>
      </c>
      <c r="AB10" s="35">
        <v>-54486</v>
      </c>
      <c r="AC10" s="155" t="s">
        <v>6</v>
      </c>
      <c r="AD10" s="35">
        <v>-83293</v>
      </c>
      <c r="AE10" s="155" t="s">
        <v>6</v>
      </c>
      <c r="AF10" s="35">
        <v>-169806</v>
      </c>
      <c r="AG10" s="155"/>
      <c r="AH10" s="35">
        <v>-32172</v>
      </c>
      <c r="AI10" s="155"/>
      <c r="AJ10" s="35">
        <v>-73743</v>
      </c>
      <c r="AK10" s="155"/>
      <c r="AL10" s="35">
        <v>-205032</v>
      </c>
      <c r="AM10" s="155" t="s">
        <v>6</v>
      </c>
      <c r="AN10" s="35">
        <v>-509116</v>
      </c>
      <c r="AO10" s="36"/>
      <c r="AP10" s="35">
        <v>-12670</v>
      </c>
      <c r="AQ10" s="36"/>
      <c r="AR10" s="35">
        <v>-61360</v>
      </c>
      <c r="AS10" s="36"/>
      <c r="AT10" s="35">
        <v>-89677</v>
      </c>
      <c r="AU10" s="155" t="s">
        <v>6</v>
      </c>
      <c r="AV10" s="35">
        <v>-178530</v>
      </c>
      <c r="AW10" s="36"/>
      <c r="AX10" s="35">
        <v>-39200</v>
      </c>
      <c r="AY10" s="36"/>
      <c r="AZ10" s="35">
        <v>-58570</v>
      </c>
      <c r="BA10" s="36"/>
      <c r="BB10" s="36"/>
    </row>
    <row r="11" spans="1:54">
      <c r="A11" s="37" t="s">
        <v>82</v>
      </c>
      <c r="B11" s="155"/>
      <c r="C11" s="33"/>
      <c r="D11" s="155"/>
      <c r="E11" s="33"/>
      <c r="F11" s="155"/>
      <c r="G11" s="33"/>
      <c r="H11" s="155"/>
      <c r="I11" s="33"/>
      <c r="J11" s="155"/>
      <c r="K11" s="33"/>
      <c r="L11" s="155"/>
      <c r="M11" s="33"/>
      <c r="N11" s="155"/>
      <c r="O11" s="33"/>
      <c r="P11" s="155"/>
      <c r="Q11" s="33"/>
      <c r="R11" s="155"/>
      <c r="S11" s="33"/>
      <c r="T11" s="36"/>
      <c r="U11" s="36"/>
      <c r="V11" s="33"/>
      <c r="W11" s="155"/>
      <c r="X11" s="33"/>
      <c r="Y11" s="155"/>
      <c r="Z11" s="33"/>
      <c r="AA11" s="155"/>
      <c r="AB11" s="33"/>
      <c r="AC11" s="155"/>
      <c r="AD11" s="33"/>
      <c r="AE11" s="155"/>
      <c r="AF11" s="33"/>
      <c r="AG11" s="155"/>
      <c r="AH11" s="33"/>
      <c r="AI11" s="155"/>
      <c r="AJ11" s="33"/>
      <c r="AK11" s="155"/>
      <c r="AL11" s="33"/>
      <c r="AM11" s="155"/>
      <c r="AN11" s="33"/>
      <c r="AO11" s="36"/>
      <c r="AP11" s="33"/>
      <c r="AQ11" s="36"/>
      <c r="AR11" s="33"/>
      <c r="AS11" s="36"/>
      <c r="AT11" s="33"/>
      <c r="AU11" s="155"/>
      <c r="AV11" s="33"/>
      <c r="AW11" s="36"/>
      <c r="AX11" s="33"/>
      <c r="AY11" s="36"/>
      <c r="AZ11" s="33"/>
      <c r="BA11" s="36"/>
      <c r="BB11" s="36"/>
    </row>
    <row r="12" spans="1:54" ht="13.5" customHeight="1">
      <c r="A12" s="34" t="s">
        <v>83</v>
      </c>
      <c r="B12" s="155"/>
      <c r="C12" s="35">
        <v>70779</v>
      </c>
      <c r="D12" s="155"/>
      <c r="E12" s="35">
        <v>98890</v>
      </c>
      <c r="F12" s="155"/>
      <c r="G12" s="35">
        <v>38019</v>
      </c>
      <c r="H12" s="155"/>
      <c r="I12" s="35">
        <v>74386</v>
      </c>
      <c r="J12" s="155"/>
      <c r="K12" s="35">
        <v>109428</v>
      </c>
      <c r="L12" s="155"/>
      <c r="M12" s="35">
        <v>145485</v>
      </c>
      <c r="N12" s="155"/>
      <c r="O12" s="35">
        <v>28020</v>
      </c>
      <c r="P12" s="155"/>
      <c r="Q12" s="35">
        <v>55211</v>
      </c>
      <c r="R12" s="155"/>
      <c r="S12" s="35">
        <v>82326</v>
      </c>
      <c r="T12" s="36"/>
      <c r="U12" s="36"/>
      <c r="V12" s="35">
        <v>70779</v>
      </c>
      <c r="W12" s="155"/>
      <c r="X12" s="35">
        <v>98890</v>
      </c>
      <c r="Y12" s="155"/>
      <c r="Z12" s="35">
        <v>36239</v>
      </c>
      <c r="AA12" s="155"/>
      <c r="AB12" s="35">
        <v>70982</v>
      </c>
      <c r="AC12" s="155"/>
      <c r="AD12" s="35">
        <v>104393</v>
      </c>
      <c r="AE12" s="155"/>
      <c r="AF12" s="35">
        <v>138077</v>
      </c>
      <c r="AG12" s="155"/>
      <c r="AH12" s="35">
        <v>26624</v>
      </c>
      <c r="AI12" s="155"/>
      <c r="AJ12" s="35">
        <v>51403</v>
      </c>
      <c r="AK12" s="155"/>
      <c r="AL12" s="35">
        <v>76482</v>
      </c>
      <c r="AM12" s="155"/>
      <c r="AN12" s="35">
        <v>100903</v>
      </c>
      <c r="AO12" s="36"/>
      <c r="AP12" s="35">
        <v>23185</v>
      </c>
      <c r="AQ12" s="36"/>
      <c r="AR12" s="35">
        <v>46032</v>
      </c>
      <c r="AS12" s="36"/>
      <c r="AT12" s="35">
        <v>68127</v>
      </c>
      <c r="AU12" s="155"/>
      <c r="AV12" s="35">
        <v>93953</v>
      </c>
      <c r="AW12" s="36"/>
      <c r="AX12" s="35">
        <v>19599</v>
      </c>
      <c r="AY12" s="36"/>
      <c r="AZ12" s="35">
        <v>39020</v>
      </c>
      <c r="BA12" s="36"/>
      <c r="BB12" s="36"/>
    </row>
    <row r="13" spans="1:54">
      <c r="A13" s="37" t="s">
        <v>104</v>
      </c>
      <c r="B13" s="155"/>
      <c r="C13" s="33">
        <v>23875</v>
      </c>
      <c r="D13" s="155"/>
      <c r="E13" s="33">
        <v>23875</v>
      </c>
      <c r="F13" s="155"/>
      <c r="G13" s="33">
        <v>0</v>
      </c>
      <c r="H13" s="155"/>
      <c r="I13" s="33">
        <v>0</v>
      </c>
      <c r="J13" s="155"/>
      <c r="K13" s="33">
        <v>0</v>
      </c>
      <c r="L13" s="155"/>
      <c r="M13" s="33">
        <v>0</v>
      </c>
      <c r="N13" s="155"/>
      <c r="O13" s="33">
        <v>0</v>
      </c>
      <c r="P13" s="155"/>
      <c r="Q13" s="33">
        <v>0</v>
      </c>
      <c r="R13" s="155"/>
      <c r="S13" s="33">
        <v>0</v>
      </c>
      <c r="T13" s="36"/>
      <c r="U13" s="36"/>
      <c r="V13" s="33">
        <v>28573</v>
      </c>
      <c r="W13" s="155"/>
      <c r="X13" s="33">
        <v>28573</v>
      </c>
      <c r="Y13" s="155"/>
      <c r="Z13" s="33">
        <v>0</v>
      </c>
      <c r="AA13" s="155"/>
      <c r="AB13" s="33">
        <v>0</v>
      </c>
      <c r="AC13" s="155"/>
      <c r="AD13" s="33">
        <v>0</v>
      </c>
      <c r="AE13" s="155"/>
      <c r="AF13" s="33" t="s">
        <v>294</v>
      </c>
      <c r="AG13" s="155"/>
      <c r="AH13" s="33">
        <v>0</v>
      </c>
      <c r="AI13" s="155"/>
      <c r="AJ13" s="33">
        <v>0</v>
      </c>
      <c r="AK13" s="155"/>
      <c r="AL13" s="33">
        <v>0</v>
      </c>
      <c r="AM13" s="155"/>
      <c r="AN13" s="33">
        <v>0</v>
      </c>
      <c r="AO13" s="36"/>
      <c r="AP13" s="33">
        <v>0</v>
      </c>
      <c r="AQ13" s="36"/>
      <c r="AR13" s="33">
        <v>0</v>
      </c>
      <c r="AS13" s="36"/>
      <c r="AT13" s="33">
        <v>0</v>
      </c>
      <c r="AU13" s="155"/>
      <c r="AV13" s="33">
        <v>0</v>
      </c>
      <c r="AW13" s="36"/>
      <c r="AX13" s="33">
        <v>0</v>
      </c>
      <c r="AY13" s="36"/>
      <c r="AZ13" s="33">
        <v>0</v>
      </c>
      <c r="BA13" s="36"/>
      <c r="BB13" s="36"/>
    </row>
    <row r="14" spans="1:54" ht="13.5" customHeight="1">
      <c r="A14" s="34" t="s">
        <v>105</v>
      </c>
      <c r="B14" s="155"/>
      <c r="C14" s="35">
        <v>10000</v>
      </c>
      <c r="D14" s="155"/>
      <c r="E14" s="35">
        <v>10000</v>
      </c>
      <c r="F14" s="155"/>
      <c r="G14" s="35">
        <v>0</v>
      </c>
      <c r="H14" s="155"/>
      <c r="I14" s="35">
        <v>0</v>
      </c>
      <c r="J14" s="155"/>
      <c r="K14" s="35">
        <v>0</v>
      </c>
      <c r="L14" s="155"/>
      <c r="M14" s="35">
        <v>0</v>
      </c>
      <c r="N14" s="155"/>
      <c r="O14" s="35">
        <v>0</v>
      </c>
      <c r="P14" s="155"/>
      <c r="Q14" s="35">
        <v>0</v>
      </c>
      <c r="R14" s="155"/>
      <c r="S14" s="35">
        <v>0</v>
      </c>
      <c r="T14" s="36"/>
      <c r="U14" s="36"/>
      <c r="V14" s="35">
        <v>10000</v>
      </c>
      <c r="W14" s="155"/>
      <c r="X14" s="35">
        <v>10000</v>
      </c>
      <c r="Y14" s="155"/>
      <c r="Z14" s="35">
        <v>0</v>
      </c>
      <c r="AA14" s="155"/>
      <c r="AB14" s="35">
        <v>0</v>
      </c>
      <c r="AC14" s="155"/>
      <c r="AD14" s="35">
        <v>0</v>
      </c>
      <c r="AE14" s="155"/>
      <c r="AF14" s="35" t="s">
        <v>294</v>
      </c>
      <c r="AG14" s="155"/>
      <c r="AH14" s="35">
        <v>0</v>
      </c>
      <c r="AI14" s="155"/>
      <c r="AJ14" s="35">
        <v>0</v>
      </c>
      <c r="AK14" s="155"/>
      <c r="AL14" s="35">
        <v>0</v>
      </c>
      <c r="AM14" s="155"/>
      <c r="AN14" s="35">
        <v>0</v>
      </c>
      <c r="AO14" s="36"/>
      <c r="AP14" s="35">
        <v>0</v>
      </c>
      <c r="AQ14" s="36"/>
      <c r="AR14" s="35">
        <v>0</v>
      </c>
      <c r="AS14" s="36"/>
      <c r="AT14" s="35">
        <v>0</v>
      </c>
      <c r="AU14" s="155"/>
      <c r="AV14" s="35">
        <v>0</v>
      </c>
      <c r="AW14" s="36"/>
      <c r="AX14" s="35">
        <v>0</v>
      </c>
      <c r="AY14" s="36"/>
      <c r="AZ14" s="35">
        <v>0</v>
      </c>
      <c r="BA14" s="36"/>
      <c r="BB14" s="36"/>
    </row>
    <row r="15" spans="1:54">
      <c r="A15" s="37" t="s">
        <v>106</v>
      </c>
      <c r="B15" s="155"/>
      <c r="C15" s="33">
        <v>9684</v>
      </c>
      <c r="D15" s="155"/>
      <c r="E15" s="33">
        <v>12280</v>
      </c>
      <c r="F15" s="155"/>
      <c r="G15" s="33">
        <v>2595</v>
      </c>
      <c r="H15" s="155"/>
      <c r="I15" s="33">
        <v>5272</v>
      </c>
      <c r="J15" s="155"/>
      <c r="K15" s="33">
        <v>8062</v>
      </c>
      <c r="L15" s="155"/>
      <c r="M15" s="33">
        <v>10913</v>
      </c>
      <c r="N15" s="155"/>
      <c r="O15" s="33">
        <v>2852</v>
      </c>
      <c r="P15" s="155"/>
      <c r="Q15" s="33">
        <v>5749</v>
      </c>
      <c r="R15" s="155"/>
      <c r="S15" s="33">
        <v>8730</v>
      </c>
      <c r="T15" s="36"/>
      <c r="U15" s="36"/>
      <c r="V15" s="33">
        <v>9684</v>
      </c>
      <c r="W15" s="155"/>
      <c r="X15" s="33">
        <v>12280</v>
      </c>
      <c r="Y15" s="155"/>
      <c r="Z15" s="33">
        <v>2595</v>
      </c>
      <c r="AA15" s="155"/>
      <c r="AB15" s="33">
        <v>5272</v>
      </c>
      <c r="AC15" s="155"/>
      <c r="AD15" s="33">
        <v>8062</v>
      </c>
      <c r="AE15" s="155"/>
      <c r="AF15" s="33">
        <v>10913</v>
      </c>
      <c r="AG15" s="155"/>
      <c r="AH15" s="33">
        <v>2852</v>
      </c>
      <c r="AI15" s="155"/>
      <c r="AJ15" s="33">
        <v>5749</v>
      </c>
      <c r="AK15" s="155"/>
      <c r="AL15" s="33">
        <v>8730</v>
      </c>
      <c r="AM15" s="155"/>
      <c r="AN15" s="33">
        <v>11777</v>
      </c>
      <c r="AO15" s="36"/>
      <c r="AP15" s="33">
        <v>3193</v>
      </c>
      <c r="AQ15" s="36"/>
      <c r="AR15" s="33">
        <v>6857</v>
      </c>
      <c r="AS15" s="36"/>
      <c r="AT15" s="33">
        <v>10979</v>
      </c>
      <c r="AU15" s="155"/>
      <c r="AV15" s="33">
        <v>15117</v>
      </c>
      <c r="AW15" s="36"/>
      <c r="AX15" s="33">
        <v>3840</v>
      </c>
      <c r="AY15" s="36"/>
      <c r="AZ15" s="33">
        <v>7829</v>
      </c>
      <c r="BA15" s="36"/>
      <c r="BB15" s="36"/>
    </row>
    <row r="16" spans="1:54" ht="13.5" customHeight="1">
      <c r="A16" s="34" t="s">
        <v>115</v>
      </c>
      <c r="B16" s="155"/>
      <c r="C16" s="35">
        <v>0</v>
      </c>
      <c r="D16" s="155"/>
      <c r="E16" s="35">
        <v>69437</v>
      </c>
      <c r="F16" s="155"/>
      <c r="G16" s="35">
        <v>0</v>
      </c>
      <c r="H16" s="155"/>
      <c r="I16" s="35">
        <v>0</v>
      </c>
      <c r="J16" s="155"/>
      <c r="K16" s="35">
        <v>0</v>
      </c>
      <c r="L16" s="155"/>
      <c r="M16" s="35">
        <v>48127</v>
      </c>
      <c r="N16" s="155"/>
      <c r="O16" s="35">
        <v>0</v>
      </c>
      <c r="P16" s="155"/>
      <c r="Q16" s="35">
        <v>0</v>
      </c>
      <c r="R16" s="155"/>
      <c r="S16" s="35">
        <v>99682</v>
      </c>
      <c r="T16" s="36"/>
      <c r="U16" s="36"/>
      <c r="V16" s="35">
        <v>0</v>
      </c>
      <c r="W16" s="155"/>
      <c r="X16" s="35">
        <v>69437</v>
      </c>
      <c r="Y16" s="155"/>
      <c r="Z16" s="35">
        <v>0</v>
      </c>
      <c r="AA16" s="155"/>
      <c r="AB16" s="35">
        <v>0</v>
      </c>
      <c r="AC16" s="155"/>
      <c r="AD16" s="35">
        <v>0</v>
      </c>
      <c r="AE16" s="155"/>
      <c r="AF16" s="35">
        <v>48127</v>
      </c>
      <c r="AG16" s="155"/>
      <c r="AH16" s="35">
        <v>0</v>
      </c>
      <c r="AI16" s="155"/>
      <c r="AJ16" s="35">
        <v>0</v>
      </c>
      <c r="AK16" s="155"/>
      <c r="AL16" s="35">
        <v>97158</v>
      </c>
      <c r="AM16" s="155"/>
      <c r="AN16" s="35">
        <v>349557</v>
      </c>
      <c r="AO16" s="36"/>
      <c r="AP16" s="35">
        <v>0</v>
      </c>
      <c r="AQ16" s="36"/>
      <c r="AR16" s="35">
        <v>0</v>
      </c>
      <c r="AS16" s="36"/>
      <c r="AT16" s="35">
        <v>0</v>
      </c>
      <c r="AU16" s="155"/>
      <c r="AV16" s="35">
        <v>0</v>
      </c>
      <c r="AW16" s="36"/>
      <c r="AX16" s="35">
        <v>0</v>
      </c>
      <c r="AY16" s="36"/>
      <c r="AZ16" s="35">
        <v>0</v>
      </c>
      <c r="BA16" s="36"/>
      <c r="BB16" s="239"/>
    </row>
    <row r="17" spans="1:54">
      <c r="A17" s="37" t="s">
        <v>226</v>
      </c>
      <c r="B17" s="155"/>
      <c r="C17" s="33">
        <v>0</v>
      </c>
      <c r="D17" s="155"/>
      <c r="E17" s="33">
        <v>0</v>
      </c>
      <c r="F17" s="155"/>
      <c r="G17" s="33">
        <v>0</v>
      </c>
      <c r="H17" s="155"/>
      <c r="I17" s="33">
        <v>0</v>
      </c>
      <c r="J17" s="155"/>
      <c r="K17" s="33">
        <v>0</v>
      </c>
      <c r="L17" s="155"/>
      <c r="M17" s="33">
        <v>0</v>
      </c>
      <c r="N17" s="155"/>
      <c r="O17" s="33">
        <v>0</v>
      </c>
      <c r="P17" s="155"/>
      <c r="Q17" s="33">
        <v>1049</v>
      </c>
      <c r="R17" s="155"/>
      <c r="S17" s="33">
        <v>1049</v>
      </c>
      <c r="T17" s="36"/>
      <c r="U17" s="36"/>
      <c r="V17" s="33">
        <v>34459</v>
      </c>
      <c r="W17" s="155"/>
      <c r="X17" s="33">
        <v>34459</v>
      </c>
      <c r="Y17" s="155"/>
      <c r="Z17" s="33">
        <v>0</v>
      </c>
      <c r="AA17" s="155"/>
      <c r="AB17" s="33">
        <v>0</v>
      </c>
      <c r="AC17" s="155"/>
      <c r="AD17" s="33">
        <v>103</v>
      </c>
      <c r="AE17" s="155"/>
      <c r="AF17" s="33">
        <v>103</v>
      </c>
      <c r="AG17" s="155"/>
      <c r="AH17" s="33">
        <v>0</v>
      </c>
      <c r="AI17" s="155"/>
      <c r="AJ17" s="33">
        <v>1049</v>
      </c>
      <c r="AK17" s="155"/>
      <c r="AL17" s="33">
        <v>1049</v>
      </c>
      <c r="AM17" s="155"/>
      <c r="AN17" s="33">
        <v>1049</v>
      </c>
      <c r="AO17" s="36"/>
      <c r="AP17" s="33">
        <v>0</v>
      </c>
      <c r="AQ17" s="36"/>
      <c r="AR17" s="33">
        <v>0</v>
      </c>
      <c r="AS17" s="36"/>
      <c r="AT17" s="33">
        <v>0</v>
      </c>
      <c r="AU17" s="155"/>
      <c r="AV17" s="33">
        <v>8296</v>
      </c>
      <c r="AW17" s="36"/>
      <c r="AX17" s="33">
        <v>0</v>
      </c>
      <c r="AY17" s="36"/>
      <c r="AZ17" s="33">
        <v>0</v>
      </c>
      <c r="BA17" s="36"/>
      <c r="BB17" s="239"/>
    </row>
    <row r="18" spans="1:54" ht="13.5" customHeight="1">
      <c r="A18" s="34" t="s">
        <v>217</v>
      </c>
      <c r="B18" s="155"/>
      <c r="C18" s="35">
        <v>451</v>
      </c>
      <c r="D18" s="155"/>
      <c r="E18" s="35">
        <v>500</v>
      </c>
      <c r="F18" s="155"/>
      <c r="G18" s="35">
        <v>481</v>
      </c>
      <c r="H18" s="155"/>
      <c r="I18" s="35">
        <v>1857</v>
      </c>
      <c r="J18" s="155"/>
      <c r="K18" s="35">
        <v>2470</v>
      </c>
      <c r="L18" s="155"/>
      <c r="M18" s="35">
        <v>2767</v>
      </c>
      <c r="N18" s="155"/>
      <c r="O18" s="35">
        <v>800</v>
      </c>
      <c r="P18" s="155"/>
      <c r="Q18" s="35">
        <v>3334</v>
      </c>
      <c r="R18" s="155"/>
      <c r="S18" s="35">
        <v>4402</v>
      </c>
      <c r="T18" s="36"/>
      <c r="U18" s="36"/>
      <c r="V18" s="35">
        <v>451</v>
      </c>
      <c r="W18" s="155"/>
      <c r="X18" s="35">
        <v>500</v>
      </c>
      <c r="Y18" s="155"/>
      <c r="Z18" s="35">
        <v>481</v>
      </c>
      <c r="AA18" s="155"/>
      <c r="AB18" s="35">
        <v>1857</v>
      </c>
      <c r="AC18" s="155"/>
      <c r="AD18" s="35">
        <v>2470</v>
      </c>
      <c r="AE18" s="155"/>
      <c r="AF18" s="35">
        <v>2767</v>
      </c>
      <c r="AG18" s="155"/>
      <c r="AH18" s="35">
        <v>800</v>
      </c>
      <c r="AI18" s="155"/>
      <c r="AJ18" s="35">
        <v>3334</v>
      </c>
      <c r="AK18" s="155"/>
      <c r="AL18" s="35">
        <v>4402</v>
      </c>
      <c r="AM18" s="155"/>
      <c r="AN18" s="35">
        <v>4304</v>
      </c>
      <c r="AO18" s="36"/>
      <c r="AP18" s="35">
        <v>74</v>
      </c>
      <c r="AQ18" s="36"/>
      <c r="AR18" s="35">
        <v>-110</v>
      </c>
      <c r="AS18" s="36"/>
      <c r="AT18" s="35">
        <v>415</v>
      </c>
      <c r="AU18" s="155"/>
      <c r="AV18" s="35">
        <v>422</v>
      </c>
      <c r="AW18" s="36"/>
      <c r="AX18" s="35">
        <v>50</v>
      </c>
      <c r="AY18" s="36"/>
      <c r="AZ18" s="35">
        <v>1781</v>
      </c>
      <c r="BA18" s="36"/>
      <c r="BB18" s="36"/>
    </row>
    <row r="19" spans="1:54">
      <c r="A19" s="37" t="s">
        <v>280</v>
      </c>
      <c r="B19" s="155"/>
      <c r="C19" s="33">
        <v>-37186</v>
      </c>
      <c r="D19" s="155"/>
      <c r="E19" s="33">
        <v>-66723</v>
      </c>
      <c r="F19" s="155"/>
      <c r="G19" s="33">
        <v>835</v>
      </c>
      <c r="H19" s="155"/>
      <c r="I19" s="33">
        <v>705</v>
      </c>
      <c r="J19" s="155"/>
      <c r="K19" s="33">
        <v>-3689</v>
      </c>
      <c r="L19" s="155"/>
      <c r="M19" s="33">
        <v>3352</v>
      </c>
      <c r="N19" s="155"/>
      <c r="O19" s="33">
        <v>1076</v>
      </c>
      <c r="P19" s="155"/>
      <c r="Q19" s="33">
        <v>4623</v>
      </c>
      <c r="R19" s="155"/>
      <c r="S19" s="33">
        <v>1632</v>
      </c>
      <c r="T19" s="36"/>
      <c r="U19" s="36"/>
      <c r="V19" s="33">
        <v>-37186</v>
      </c>
      <c r="W19" s="155"/>
      <c r="X19" s="33">
        <v>-67545</v>
      </c>
      <c r="Y19" s="155"/>
      <c r="Z19" s="33">
        <v>835</v>
      </c>
      <c r="AA19" s="155"/>
      <c r="AB19" s="33">
        <v>705</v>
      </c>
      <c r="AC19" s="155"/>
      <c r="AD19" s="33">
        <v>-3689</v>
      </c>
      <c r="AE19" s="155"/>
      <c r="AF19" s="33">
        <v>3220</v>
      </c>
      <c r="AG19" s="155"/>
      <c r="AH19" s="33">
        <v>1076</v>
      </c>
      <c r="AI19" s="155"/>
      <c r="AJ19" s="33">
        <v>4623</v>
      </c>
      <c r="AK19" s="155"/>
      <c r="AL19" s="33">
        <v>1632</v>
      </c>
      <c r="AM19" s="155"/>
      <c r="AN19" s="33">
        <v>1093</v>
      </c>
      <c r="AO19" s="36"/>
      <c r="AP19" s="33">
        <v>-401</v>
      </c>
      <c r="AQ19" s="36"/>
      <c r="AR19" s="33">
        <v>-338</v>
      </c>
      <c r="AS19" s="36"/>
      <c r="AT19" s="33">
        <v>-417</v>
      </c>
      <c r="AU19" s="155"/>
      <c r="AV19" s="33">
        <v>7940</v>
      </c>
      <c r="AW19" s="36"/>
      <c r="AX19" s="33">
        <v>-297</v>
      </c>
      <c r="AY19" s="36"/>
      <c r="AZ19" s="33">
        <v>-41</v>
      </c>
      <c r="BA19" s="36"/>
      <c r="BB19" s="36"/>
    </row>
    <row r="20" spans="1:54" ht="13.5" customHeight="1">
      <c r="A20" s="34" t="s">
        <v>213</v>
      </c>
      <c r="B20" s="155"/>
      <c r="C20" s="35">
        <v>4446</v>
      </c>
      <c r="D20" s="155"/>
      <c r="E20" s="35">
        <v>6743</v>
      </c>
      <c r="F20" s="155"/>
      <c r="G20" s="35">
        <v>959</v>
      </c>
      <c r="H20" s="155"/>
      <c r="I20" s="35">
        <v>2895</v>
      </c>
      <c r="J20" s="155"/>
      <c r="K20" s="35">
        <v>4516</v>
      </c>
      <c r="L20" s="155"/>
      <c r="M20" s="35">
        <v>7647</v>
      </c>
      <c r="N20" s="155"/>
      <c r="O20" s="35">
        <v>2798</v>
      </c>
      <c r="P20" s="155"/>
      <c r="Q20" s="35">
        <v>5459</v>
      </c>
      <c r="R20" s="155"/>
      <c r="S20" s="35">
        <v>6903</v>
      </c>
      <c r="T20" s="36"/>
      <c r="U20" s="36"/>
      <c r="V20" s="35">
        <v>4446</v>
      </c>
      <c r="W20" s="155"/>
      <c r="X20" s="35">
        <v>6743</v>
      </c>
      <c r="Y20" s="155"/>
      <c r="Z20" s="35">
        <v>959</v>
      </c>
      <c r="AA20" s="155"/>
      <c r="AB20" s="35">
        <v>2895</v>
      </c>
      <c r="AC20" s="155"/>
      <c r="AD20" s="35">
        <v>4516</v>
      </c>
      <c r="AE20" s="155"/>
      <c r="AF20" s="35">
        <v>7647</v>
      </c>
      <c r="AG20" s="155"/>
      <c r="AH20" s="35">
        <v>2798</v>
      </c>
      <c r="AI20" s="155"/>
      <c r="AJ20" s="35">
        <v>5459</v>
      </c>
      <c r="AK20" s="155"/>
      <c r="AL20" s="35">
        <v>6903</v>
      </c>
      <c r="AM20" s="155"/>
      <c r="AN20" s="35">
        <v>7827</v>
      </c>
      <c r="AO20" s="36"/>
      <c r="AP20" s="35">
        <v>861</v>
      </c>
      <c r="AQ20" s="36"/>
      <c r="AR20" s="35">
        <v>1782</v>
      </c>
      <c r="AS20" s="36"/>
      <c r="AT20" s="35">
        <v>2480</v>
      </c>
      <c r="AU20" s="155"/>
      <c r="AV20" s="35">
        <v>2846</v>
      </c>
      <c r="AW20" s="36"/>
      <c r="AX20" s="35">
        <v>387</v>
      </c>
      <c r="AY20" s="36"/>
      <c r="AZ20" s="35">
        <v>980</v>
      </c>
      <c r="BA20" s="36"/>
      <c r="BB20" s="36"/>
    </row>
    <row r="21" spans="1:54">
      <c r="A21" s="37" t="s">
        <v>320</v>
      </c>
      <c r="B21" s="155"/>
      <c r="C21" s="33">
        <v>777</v>
      </c>
      <c r="D21" s="155"/>
      <c r="E21" s="33">
        <v>1382</v>
      </c>
      <c r="F21" s="155"/>
      <c r="G21" s="33">
        <v>-323</v>
      </c>
      <c r="H21" s="155"/>
      <c r="I21" s="33">
        <v>-1156</v>
      </c>
      <c r="J21" s="155"/>
      <c r="K21" s="33">
        <v>-2040</v>
      </c>
      <c r="L21" s="155"/>
      <c r="M21" s="33">
        <v>-1180</v>
      </c>
      <c r="N21" s="155"/>
      <c r="O21" s="33">
        <v>35</v>
      </c>
      <c r="P21" s="155"/>
      <c r="Q21" s="33">
        <v>288</v>
      </c>
      <c r="R21" s="155"/>
      <c r="S21" s="33">
        <v>-173</v>
      </c>
      <c r="T21" s="36"/>
      <c r="U21" s="36"/>
      <c r="V21" s="33">
        <v>777</v>
      </c>
      <c r="W21" s="155"/>
      <c r="X21" s="33">
        <v>1382</v>
      </c>
      <c r="Y21" s="155"/>
      <c r="Z21" s="33">
        <v>-323</v>
      </c>
      <c r="AA21" s="155"/>
      <c r="AB21" s="33">
        <v>-1156</v>
      </c>
      <c r="AC21" s="155"/>
      <c r="AD21" s="33">
        <v>-2040</v>
      </c>
      <c r="AE21" s="155"/>
      <c r="AF21" s="33">
        <v>-1180</v>
      </c>
      <c r="AG21" s="155"/>
      <c r="AH21" s="33">
        <v>35</v>
      </c>
      <c r="AI21" s="155"/>
      <c r="AJ21" s="33">
        <v>288</v>
      </c>
      <c r="AK21" s="155"/>
      <c r="AL21" s="33">
        <v>-173</v>
      </c>
      <c r="AM21" s="155"/>
      <c r="AN21" s="33">
        <v>-511</v>
      </c>
      <c r="AO21" s="36"/>
      <c r="AP21" s="33">
        <v>-936</v>
      </c>
      <c r="AQ21" s="36"/>
      <c r="AR21" s="33">
        <v>-980</v>
      </c>
      <c r="AS21" s="36"/>
      <c r="AT21" s="33">
        <v>-499</v>
      </c>
      <c r="AU21" s="155"/>
      <c r="AV21" s="33">
        <v>-414</v>
      </c>
      <c r="AW21" s="36"/>
      <c r="AX21" s="33">
        <v>-159</v>
      </c>
      <c r="AY21" s="36"/>
      <c r="AZ21" s="33">
        <v>-485</v>
      </c>
      <c r="BA21" s="36"/>
      <c r="BB21" s="36"/>
    </row>
    <row r="22" spans="1:54" ht="13.5" customHeight="1">
      <c r="A22" s="34" t="s">
        <v>281</v>
      </c>
      <c r="B22" s="155"/>
      <c r="C22" s="35">
        <v>-588</v>
      </c>
      <c r="D22" s="155"/>
      <c r="E22" s="35">
        <v>-588</v>
      </c>
      <c r="F22" s="155"/>
      <c r="G22" s="35">
        <v>0</v>
      </c>
      <c r="H22" s="155"/>
      <c r="I22" s="35">
        <v>1340</v>
      </c>
      <c r="J22" s="155"/>
      <c r="K22" s="35">
        <v>1835</v>
      </c>
      <c r="L22" s="155"/>
      <c r="M22" s="35">
        <v>2095</v>
      </c>
      <c r="N22" s="155"/>
      <c r="O22" s="35">
        <v>9</v>
      </c>
      <c r="P22" s="155"/>
      <c r="Q22" s="35">
        <v>-10</v>
      </c>
      <c r="R22" s="155"/>
      <c r="S22" s="35">
        <v>-191</v>
      </c>
      <c r="T22" s="36"/>
      <c r="U22" s="36"/>
      <c r="V22" s="35">
        <v>-80</v>
      </c>
      <c r="W22" s="155"/>
      <c r="X22" s="35">
        <v>556</v>
      </c>
      <c r="Y22" s="155"/>
      <c r="Z22" s="35">
        <v>279</v>
      </c>
      <c r="AA22" s="155"/>
      <c r="AB22" s="35">
        <v>1395</v>
      </c>
      <c r="AC22" s="155"/>
      <c r="AD22" s="35">
        <v>2048</v>
      </c>
      <c r="AE22" s="155"/>
      <c r="AF22" s="35">
        <v>2687</v>
      </c>
      <c r="AG22" s="155"/>
      <c r="AH22" s="35">
        <v>54</v>
      </c>
      <c r="AI22" s="155"/>
      <c r="AJ22" s="35">
        <v>85</v>
      </c>
      <c r="AK22" s="155"/>
      <c r="AL22" s="35">
        <v>123</v>
      </c>
      <c r="AM22" s="155"/>
      <c r="AN22" s="35">
        <v>556</v>
      </c>
      <c r="AO22" s="36"/>
      <c r="AP22" s="35">
        <v>-35246</v>
      </c>
      <c r="AQ22" s="36"/>
      <c r="AR22" s="35">
        <v>-34791</v>
      </c>
      <c r="AS22" s="36"/>
      <c r="AT22" s="35">
        <v>-44868</v>
      </c>
      <c r="AU22" s="155"/>
      <c r="AV22" s="35">
        <v>-43338</v>
      </c>
      <c r="AW22" s="36"/>
      <c r="AX22" s="35">
        <v>29</v>
      </c>
      <c r="AY22" s="36"/>
      <c r="AZ22" s="35">
        <v>-238</v>
      </c>
      <c r="BA22" s="36"/>
      <c r="BB22" s="36"/>
    </row>
    <row r="23" spans="1:54">
      <c r="A23" s="37" t="s">
        <v>107</v>
      </c>
      <c r="B23" s="155"/>
      <c r="C23" s="33">
        <v>508</v>
      </c>
      <c r="D23" s="155"/>
      <c r="E23" s="33">
        <v>987</v>
      </c>
      <c r="F23" s="155"/>
      <c r="G23" s="33">
        <v>253</v>
      </c>
      <c r="H23" s="155"/>
      <c r="I23" s="33">
        <v>0</v>
      </c>
      <c r="J23" s="155"/>
      <c r="K23" s="33">
        <v>0</v>
      </c>
      <c r="L23" s="155"/>
      <c r="M23" s="33">
        <v>0</v>
      </c>
      <c r="N23" s="155"/>
      <c r="O23" s="33">
        <v>0</v>
      </c>
      <c r="P23" s="155"/>
      <c r="Q23" s="33">
        <v>0</v>
      </c>
      <c r="R23" s="155"/>
      <c r="S23" s="33">
        <v>0</v>
      </c>
      <c r="T23" s="36"/>
      <c r="U23" s="36"/>
      <c r="V23" s="33">
        <v>0</v>
      </c>
      <c r="W23" s="155"/>
      <c r="X23" s="33">
        <v>0</v>
      </c>
      <c r="Y23" s="155"/>
      <c r="Z23" s="33">
        <v>0</v>
      </c>
      <c r="AA23" s="155"/>
      <c r="AB23" s="33">
        <v>0</v>
      </c>
      <c r="AC23" s="155"/>
      <c r="AD23" s="33">
        <v>0</v>
      </c>
      <c r="AE23" s="155"/>
      <c r="AF23" s="33">
        <v>0</v>
      </c>
      <c r="AG23" s="155"/>
      <c r="AH23" s="33">
        <v>0</v>
      </c>
      <c r="AI23" s="155"/>
      <c r="AJ23" s="33">
        <v>0</v>
      </c>
      <c r="AK23" s="155"/>
      <c r="AL23" s="33">
        <v>0</v>
      </c>
      <c r="AM23" s="155"/>
      <c r="AN23" s="33">
        <v>0</v>
      </c>
      <c r="AO23" s="36"/>
      <c r="AP23" s="33">
        <v>0</v>
      </c>
      <c r="AQ23" s="36"/>
      <c r="AR23" s="33">
        <v>0</v>
      </c>
      <c r="AS23" s="36"/>
      <c r="AT23" s="33">
        <v>0</v>
      </c>
      <c r="AU23" s="155"/>
      <c r="AV23" s="33">
        <v>0</v>
      </c>
      <c r="AW23" s="36"/>
      <c r="AX23" s="33">
        <v>0</v>
      </c>
      <c r="AY23" s="36"/>
      <c r="AZ23" s="33">
        <v>0</v>
      </c>
      <c r="BA23" s="36"/>
      <c r="BB23" s="36"/>
    </row>
    <row r="24" spans="1:54" ht="13.5" customHeight="1">
      <c r="A24" s="34" t="s">
        <v>84</v>
      </c>
      <c r="B24" s="155"/>
      <c r="C24" s="35">
        <v>0</v>
      </c>
      <c r="D24" s="155"/>
      <c r="E24" s="35">
        <v>-1297</v>
      </c>
      <c r="F24" s="155"/>
      <c r="G24" s="35">
        <v>-3328</v>
      </c>
      <c r="H24" s="155"/>
      <c r="I24" s="35">
        <v>-4675</v>
      </c>
      <c r="J24" s="155"/>
      <c r="K24" s="35">
        <v>-5456</v>
      </c>
      <c r="L24" s="155"/>
      <c r="M24" s="35">
        <v>-2540</v>
      </c>
      <c r="N24" s="155"/>
      <c r="O24" s="35">
        <v>1677</v>
      </c>
      <c r="P24" s="155"/>
      <c r="Q24" s="35">
        <v>4385</v>
      </c>
      <c r="R24" s="155"/>
      <c r="S24" s="35">
        <v>4965</v>
      </c>
      <c r="T24" s="36"/>
      <c r="U24" s="36"/>
      <c r="V24" s="35">
        <v>0</v>
      </c>
      <c r="W24" s="155"/>
      <c r="X24" s="35">
        <v>-1297</v>
      </c>
      <c r="Y24" s="155"/>
      <c r="Z24" s="35">
        <v>-3328</v>
      </c>
      <c r="AA24" s="155"/>
      <c r="AB24" s="35">
        <v>-4675</v>
      </c>
      <c r="AC24" s="155"/>
      <c r="AD24" s="35">
        <v>-5456</v>
      </c>
      <c r="AE24" s="155"/>
      <c r="AF24" s="35">
        <v>-2540</v>
      </c>
      <c r="AG24" s="155"/>
      <c r="AH24" s="35">
        <v>1677</v>
      </c>
      <c r="AI24" s="155"/>
      <c r="AJ24" s="35">
        <v>4385</v>
      </c>
      <c r="AK24" s="155"/>
      <c r="AL24" s="35">
        <v>4965</v>
      </c>
      <c r="AM24" s="155"/>
      <c r="AN24" s="35">
        <v>4337</v>
      </c>
      <c r="AO24" s="36"/>
      <c r="AP24" s="35">
        <v>845</v>
      </c>
      <c r="AQ24" s="36"/>
      <c r="AR24" s="35">
        <v>440</v>
      </c>
      <c r="AS24" s="36"/>
      <c r="AT24" s="35">
        <v>23</v>
      </c>
      <c r="AU24" s="155"/>
      <c r="AV24" s="35">
        <v>-375</v>
      </c>
      <c r="AW24" s="36"/>
      <c r="AX24" s="35">
        <v>-125</v>
      </c>
      <c r="AY24" s="36"/>
      <c r="AZ24" s="35">
        <v>-125</v>
      </c>
      <c r="BA24" s="36"/>
      <c r="BB24" s="36"/>
    </row>
    <row r="25" spans="1:54">
      <c r="A25" s="37" t="s">
        <v>113</v>
      </c>
      <c r="B25" s="155"/>
      <c r="C25" s="33"/>
      <c r="D25" s="155"/>
      <c r="E25" s="33"/>
      <c r="F25" s="155"/>
      <c r="G25" s="33"/>
      <c r="H25" s="155"/>
      <c r="I25" s="33"/>
      <c r="J25" s="155"/>
      <c r="K25" s="33"/>
      <c r="L25" s="155"/>
      <c r="M25" s="33" t="s">
        <v>118</v>
      </c>
      <c r="N25" s="155"/>
      <c r="O25" s="33"/>
      <c r="P25" s="155"/>
      <c r="Q25" s="33"/>
      <c r="R25" s="155"/>
      <c r="S25" s="33"/>
      <c r="T25" s="36"/>
      <c r="U25" s="36"/>
      <c r="V25" s="33"/>
      <c r="W25" s="155"/>
      <c r="X25" s="33" t="s">
        <v>298</v>
      </c>
      <c r="Y25" s="155"/>
      <c r="Z25" s="33"/>
      <c r="AA25" s="155"/>
      <c r="AB25" s="33"/>
      <c r="AC25" s="155"/>
      <c r="AD25" s="33"/>
      <c r="AE25" s="155"/>
      <c r="AF25" s="33" t="s">
        <v>298</v>
      </c>
      <c r="AG25" s="155"/>
      <c r="AH25" s="33"/>
      <c r="AI25" s="155"/>
      <c r="AJ25" s="33"/>
      <c r="AK25" s="155"/>
      <c r="AL25" s="33"/>
      <c r="AM25" s="155"/>
      <c r="AN25" s="33"/>
      <c r="AO25" s="36"/>
      <c r="AP25" s="33"/>
      <c r="AQ25" s="36"/>
      <c r="AR25" s="33"/>
      <c r="AS25" s="36"/>
      <c r="AT25" s="33"/>
      <c r="AU25" s="155"/>
      <c r="AV25" s="33"/>
      <c r="AW25" s="36"/>
      <c r="AX25" s="33"/>
      <c r="AY25" s="36"/>
      <c r="AZ25" s="33"/>
      <c r="BA25" s="36"/>
      <c r="BB25" s="36"/>
    </row>
    <row r="26" spans="1:54" ht="13.5" customHeight="1">
      <c r="A26" s="34" t="s">
        <v>85</v>
      </c>
      <c r="B26" s="155"/>
      <c r="C26" s="35">
        <v>-2784</v>
      </c>
      <c r="D26" s="155"/>
      <c r="E26" s="35">
        <v>-4832</v>
      </c>
      <c r="F26" s="155"/>
      <c r="G26" s="35">
        <v>-10875</v>
      </c>
      <c r="H26" s="155"/>
      <c r="I26" s="35">
        <v>-19813</v>
      </c>
      <c r="J26" s="155"/>
      <c r="K26" s="35">
        <v>-6374</v>
      </c>
      <c r="L26" s="155"/>
      <c r="M26" s="35">
        <v>-19319</v>
      </c>
      <c r="N26" s="155"/>
      <c r="O26" s="35">
        <v>-8742</v>
      </c>
      <c r="P26" s="155"/>
      <c r="Q26" s="35">
        <v>624</v>
      </c>
      <c r="R26" s="155"/>
      <c r="S26" s="35">
        <v>3501</v>
      </c>
      <c r="T26" s="36"/>
      <c r="U26" s="36"/>
      <c r="V26" s="35">
        <v>-2784</v>
      </c>
      <c r="W26" s="155"/>
      <c r="X26" s="35">
        <v>-4832</v>
      </c>
      <c r="Y26" s="155"/>
      <c r="Z26" s="35">
        <v>-10875</v>
      </c>
      <c r="AA26" s="155"/>
      <c r="AB26" s="35">
        <v>-19813</v>
      </c>
      <c r="AC26" s="155"/>
      <c r="AD26" s="35">
        <v>-6374</v>
      </c>
      <c r="AE26" s="155"/>
      <c r="AF26" s="35">
        <v>-19319</v>
      </c>
      <c r="AG26" s="155"/>
      <c r="AH26" s="35">
        <v>-8742</v>
      </c>
      <c r="AI26" s="155"/>
      <c r="AJ26" s="35">
        <v>624</v>
      </c>
      <c r="AK26" s="155"/>
      <c r="AL26" s="35">
        <v>3501</v>
      </c>
      <c r="AM26" s="155"/>
      <c r="AN26" s="35">
        <v>4410</v>
      </c>
      <c r="AO26" s="36"/>
      <c r="AP26" s="35">
        <v>13476</v>
      </c>
      <c r="AQ26" s="36"/>
      <c r="AR26" s="35">
        <v>38260</v>
      </c>
      <c r="AS26" s="36"/>
      <c r="AT26" s="35">
        <v>44197</v>
      </c>
      <c r="AU26" s="155"/>
      <c r="AV26" s="35">
        <v>54538</v>
      </c>
      <c r="AW26" s="36"/>
      <c r="AX26" s="35">
        <v>-11248</v>
      </c>
      <c r="AY26" s="36"/>
      <c r="AZ26" s="35">
        <v>2004</v>
      </c>
      <c r="BA26" s="36"/>
      <c r="BB26" s="36"/>
    </row>
    <row r="27" spans="1:54">
      <c r="A27" s="37" t="s">
        <v>86</v>
      </c>
      <c r="B27" s="155"/>
      <c r="C27" s="33">
        <v>189</v>
      </c>
      <c r="D27" s="155"/>
      <c r="E27" s="33">
        <v>2628</v>
      </c>
      <c r="F27" s="155"/>
      <c r="G27" s="33">
        <v>-5567</v>
      </c>
      <c r="H27" s="155"/>
      <c r="I27" s="33">
        <v>-1603</v>
      </c>
      <c r="J27" s="155"/>
      <c r="K27" s="33">
        <v>-5770</v>
      </c>
      <c r="L27" s="155"/>
      <c r="M27" s="33">
        <v>-2820</v>
      </c>
      <c r="N27" s="155"/>
      <c r="O27" s="33">
        <v>-632</v>
      </c>
      <c r="P27" s="155"/>
      <c r="Q27" s="33">
        <v>1260</v>
      </c>
      <c r="R27" s="155"/>
      <c r="S27" s="33">
        <v>2377</v>
      </c>
      <c r="T27" s="36"/>
      <c r="U27" s="36"/>
      <c r="V27" s="33">
        <v>189</v>
      </c>
      <c r="W27" s="155"/>
      <c r="X27" s="33">
        <v>1029</v>
      </c>
      <c r="Y27" s="155"/>
      <c r="Z27" s="33">
        <v>-5567</v>
      </c>
      <c r="AA27" s="155"/>
      <c r="AB27" s="33">
        <v>-1603</v>
      </c>
      <c r="AC27" s="155"/>
      <c r="AD27" s="33">
        <v>-5770</v>
      </c>
      <c r="AE27" s="155"/>
      <c r="AF27" s="33">
        <v>-2820</v>
      </c>
      <c r="AG27" s="155"/>
      <c r="AH27" s="33">
        <v>-632</v>
      </c>
      <c r="AI27" s="155"/>
      <c r="AJ27" s="33">
        <v>1260</v>
      </c>
      <c r="AK27" s="155"/>
      <c r="AL27" s="33">
        <v>2377</v>
      </c>
      <c r="AM27" s="155"/>
      <c r="AN27" s="33">
        <v>-4825</v>
      </c>
      <c r="AO27" s="36"/>
      <c r="AP27" s="33">
        <v>-5678</v>
      </c>
      <c r="AQ27" s="36"/>
      <c r="AR27" s="33">
        <v>-9157</v>
      </c>
      <c r="AS27" s="36"/>
      <c r="AT27" s="33">
        <v>-8012</v>
      </c>
      <c r="AU27" s="155"/>
      <c r="AV27" s="33">
        <v>-1379</v>
      </c>
      <c r="AW27" s="36"/>
      <c r="AX27" s="33">
        <v>-5895</v>
      </c>
      <c r="AY27" s="36"/>
      <c r="AZ27" s="33">
        <v>-3447</v>
      </c>
      <c r="BA27" s="36"/>
      <c r="BB27" s="36"/>
    </row>
    <row r="28" spans="1:54" ht="13.5" customHeight="1">
      <c r="A28" s="34" t="s">
        <v>87</v>
      </c>
      <c r="B28" s="155"/>
      <c r="C28" s="35">
        <v>48745</v>
      </c>
      <c r="D28" s="155"/>
      <c r="E28" s="35">
        <v>69551</v>
      </c>
      <c r="F28" s="155"/>
      <c r="G28" s="35">
        <v>-18864</v>
      </c>
      <c r="H28" s="155"/>
      <c r="I28" s="35">
        <v>40677</v>
      </c>
      <c r="J28" s="155"/>
      <c r="K28" s="35">
        <v>-23457</v>
      </c>
      <c r="L28" s="155"/>
      <c r="M28" s="35">
        <v>5157</v>
      </c>
      <c r="N28" s="155"/>
      <c r="O28" s="35">
        <v>-33574</v>
      </c>
      <c r="P28" s="155"/>
      <c r="Q28" s="35">
        <v>-14991</v>
      </c>
      <c r="R28" s="155"/>
      <c r="S28" s="35">
        <v>-43861</v>
      </c>
      <c r="T28" s="36"/>
      <c r="U28" s="36"/>
      <c r="V28" s="35">
        <v>49293</v>
      </c>
      <c r="W28" s="155"/>
      <c r="X28" s="35">
        <v>77171</v>
      </c>
      <c r="Y28" s="155"/>
      <c r="Z28" s="35">
        <v>-18205</v>
      </c>
      <c r="AA28" s="155"/>
      <c r="AB28" s="35">
        <v>42038</v>
      </c>
      <c r="AC28" s="155"/>
      <c r="AD28" s="35">
        <v>-21348</v>
      </c>
      <c r="AE28" s="155"/>
      <c r="AF28" s="35">
        <v>8815</v>
      </c>
      <c r="AG28" s="155"/>
      <c r="AH28" s="35">
        <v>-33033</v>
      </c>
      <c r="AI28" s="155"/>
      <c r="AJ28" s="35">
        <v>-12595</v>
      </c>
      <c r="AK28" s="155"/>
      <c r="AL28" s="35">
        <v>-41146</v>
      </c>
      <c r="AM28" s="155"/>
      <c r="AN28" s="35">
        <v>-19588</v>
      </c>
      <c r="AO28" s="36"/>
      <c r="AP28" s="35">
        <v>-21420</v>
      </c>
      <c r="AQ28" s="36"/>
      <c r="AR28" s="35">
        <v>-8812</v>
      </c>
      <c r="AS28" s="36"/>
      <c r="AT28" s="35">
        <v>-48257</v>
      </c>
      <c r="AU28" s="155"/>
      <c r="AV28" s="35">
        <v>12015</v>
      </c>
      <c r="AW28" s="36"/>
      <c r="AX28" s="35">
        <v>-30787</v>
      </c>
      <c r="AY28" s="36"/>
      <c r="AZ28" s="35">
        <v>-34785</v>
      </c>
      <c r="BA28" s="36"/>
      <c r="BB28" s="36"/>
    </row>
    <row r="29" spans="1:54">
      <c r="A29" s="37" t="s">
        <v>88</v>
      </c>
      <c r="B29" s="155"/>
      <c r="C29" s="33">
        <v>4936</v>
      </c>
      <c r="D29" s="155"/>
      <c r="E29" s="33">
        <v>4907</v>
      </c>
      <c r="F29" s="155"/>
      <c r="G29" s="33">
        <v>-273</v>
      </c>
      <c r="H29" s="155"/>
      <c r="I29" s="33">
        <v>-2458</v>
      </c>
      <c r="J29" s="155"/>
      <c r="K29" s="33">
        <v>-3689</v>
      </c>
      <c r="L29" s="155"/>
      <c r="M29" s="33">
        <v>-6710</v>
      </c>
      <c r="N29" s="155"/>
      <c r="O29" s="33">
        <v>-1551</v>
      </c>
      <c r="P29" s="155"/>
      <c r="Q29" s="33">
        <v>-7703</v>
      </c>
      <c r="R29" s="155"/>
      <c r="S29" s="33">
        <v>-7502</v>
      </c>
      <c r="T29" s="36"/>
      <c r="U29" s="36"/>
      <c r="V29" s="33">
        <v>4936</v>
      </c>
      <c r="W29" s="155"/>
      <c r="X29" s="33">
        <v>4907</v>
      </c>
      <c r="Y29" s="155"/>
      <c r="Z29" s="33">
        <v>-273</v>
      </c>
      <c r="AA29" s="155"/>
      <c r="AB29" s="33">
        <v>2578</v>
      </c>
      <c r="AC29" s="155"/>
      <c r="AD29" s="33">
        <v>1347</v>
      </c>
      <c r="AE29" s="155"/>
      <c r="AF29" s="33">
        <v>918</v>
      </c>
      <c r="AG29" s="155"/>
      <c r="AH29" s="33">
        <v>-1551</v>
      </c>
      <c r="AI29" s="155"/>
      <c r="AJ29" s="33">
        <v>-3899</v>
      </c>
      <c r="AK29" s="155"/>
      <c r="AL29" s="33">
        <v>-5198</v>
      </c>
      <c r="AM29" s="155"/>
      <c r="AN29" s="33">
        <v>-14339</v>
      </c>
      <c r="AO29" s="36"/>
      <c r="AP29" s="33">
        <v>-568</v>
      </c>
      <c r="AQ29" s="36"/>
      <c r="AR29" s="33">
        <v>-642</v>
      </c>
      <c r="AS29" s="36"/>
      <c r="AT29" s="33">
        <v>-362</v>
      </c>
      <c r="AU29" s="155"/>
      <c r="AV29" s="33">
        <v>-353</v>
      </c>
      <c r="AW29" s="36"/>
      <c r="AX29" s="33">
        <v>37</v>
      </c>
      <c r="AY29" s="36"/>
      <c r="AZ29" s="33">
        <v>391</v>
      </c>
      <c r="BA29" s="36"/>
      <c r="BB29" s="36"/>
    </row>
    <row r="30" spans="1:54">
      <c r="A30" s="216" t="s">
        <v>295</v>
      </c>
      <c r="B30" s="155"/>
      <c r="C30" s="35">
        <v>0</v>
      </c>
      <c r="D30" s="155"/>
      <c r="E30" s="35">
        <v>0</v>
      </c>
      <c r="F30" s="155"/>
      <c r="G30" s="35">
        <v>0</v>
      </c>
      <c r="H30" s="155"/>
      <c r="I30" s="35"/>
      <c r="J30" s="155"/>
      <c r="K30" s="35"/>
      <c r="L30" s="155"/>
      <c r="M30" s="35"/>
      <c r="N30" s="155"/>
      <c r="O30" s="35">
        <v>0</v>
      </c>
      <c r="P30" s="155"/>
      <c r="Q30" s="35">
        <v>0</v>
      </c>
      <c r="R30" s="155"/>
      <c r="S30" s="35">
        <v>0</v>
      </c>
      <c r="T30" s="36"/>
      <c r="U30" s="36"/>
      <c r="V30" s="35">
        <v>-8574</v>
      </c>
      <c r="W30" s="155"/>
      <c r="X30" s="35">
        <v>-10992</v>
      </c>
      <c r="Y30" s="155"/>
      <c r="Z30" s="35">
        <v>-492</v>
      </c>
      <c r="AA30" s="155"/>
      <c r="AB30" s="35">
        <v>-1377</v>
      </c>
      <c r="AC30" s="155"/>
      <c r="AD30" s="35">
        <v>-2360</v>
      </c>
      <c r="AE30" s="155"/>
      <c r="AF30" s="35">
        <v>-4009</v>
      </c>
      <c r="AG30" s="155"/>
      <c r="AH30" s="35">
        <v>-2434</v>
      </c>
      <c r="AI30" s="155"/>
      <c r="AJ30" s="35">
        <v>-2860</v>
      </c>
      <c r="AK30" s="155"/>
      <c r="AL30" s="35">
        <v>-3130</v>
      </c>
      <c r="AM30" s="155"/>
      <c r="AN30" s="35">
        <v>-1285</v>
      </c>
      <c r="AO30" s="36"/>
      <c r="AP30" s="35">
        <v>-88</v>
      </c>
      <c r="AQ30" s="36"/>
      <c r="AR30" s="35">
        <v>-297</v>
      </c>
      <c r="AS30" s="36"/>
      <c r="AT30" s="35">
        <v>-289</v>
      </c>
      <c r="AU30" s="155"/>
      <c r="AV30" s="35">
        <v>-519</v>
      </c>
      <c r="AW30" s="36"/>
      <c r="AX30" s="35">
        <v>-156</v>
      </c>
      <c r="AY30" s="36"/>
      <c r="AZ30" s="35">
        <v>-304</v>
      </c>
      <c r="BA30" s="36"/>
      <c r="BB30" s="36"/>
    </row>
    <row r="31" spans="1:54">
      <c r="A31" s="32" t="s">
        <v>90</v>
      </c>
      <c r="B31" s="155"/>
      <c r="C31" s="161">
        <f>SUM(C10:C30)</f>
        <v>-11801</v>
      </c>
      <c r="D31" s="155"/>
      <c r="E31" s="161">
        <f>SUM(E10:E30)</f>
        <v>23455</v>
      </c>
      <c r="F31" s="155"/>
      <c r="G31" s="161">
        <f>SUM(G10:G30)</f>
        <v>-20082</v>
      </c>
      <c r="H31" s="155"/>
      <c r="I31" s="161">
        <v>48251</v>
      </c>
      <c r="J31" s="155"/>
      <c r="K31" s="161">
        <v>-2280</v>
      </c>
      <c r="L31" s="155"/>
      <c r="M31" s="161">
        <v>30457</v>
      </c>
      <c r="N31" s="156"/>
      <c r="O31" s="161">
        <f>SUM(O10:O30)</f>
        <v>-37139</v>
      </c>
      <c r="P31" s="156"/>
      <c r="Q31" s="161">
        <f>SUM(Q10:Q30)</f>
        <v>-4776</v>
      </c>
      <c r="R31" s="156"/>
      <c r="S31" s="161">
        <f>SUM(S10:S30)</f>
        <v>-33639</v>
      </c>
      <c r="T31" s="36"/>
      <c r="U31" s="36"/>
      <c r="V31" s="161">
        <f>SUM(V10:V30)</f>
        <v>18782</v>
      </c>
      <c r="W31" s="155"/>
      <c r="X31" s="161">
        <f>SUM(X10:X30)</f>
        <v>51777</v>
      </c>
      <c r="Y31" s="155"/>
      <c r="Z31" s="161">
        <f>SUM(Z10:Z30)</f>
        <v>-21653</v>
      </c>
      <c r="AA31" s="155"/>
      <c r="AB31" s="161">
        <f>SUM(AB10:AB30)</f>
        <v>44612</v>
      </c>
      <c r="AC31" s="155"/>
      <c r="AD31" s="161">
        <f>SUM(AD10:AD30)</f>
        <v>-7391</v>
      </c>
      <c r="AE31" s="155"/>
      <c r="AF31" s="161">
        <f>SUM(AF10:AF30)</f>
        <v>23600</v>
      </c>
      <c r="AG31" s="156"/>
      <c r="AH31" s="161">
        <f>SUM(AH10:AH30)</f>
        <v>-42648</v>
      </c>
      <c r="AI31" s="156"/>
      <c r="AJ31" s="161">
        <f>SUM(AJ10:AJ30)</f>
        <v>-14838</v>
      </c>
      <c r="AK31" s="156"/>
      <c r="AL31" s="161">
        <f>SUM(AL10:AL30)</f>
        <v>-47357</v>
      </c>
      <c r="AM31" s="155"/>
      <c r="AN31" s="161">
        <f>SUM(AN10:AN30)</f>
        <v>-63851</v>
      </c>
      <c r="AO31" s="36"/>
      <c r="AP31" s="161">
        <f>SUM(AP10:AP30)</f>
        <v>-35373</v>
      </c>
      <c r="AQ31" s="36"/>
      <c r="AR31" s="161">
        <v>-23116</v>
      </c>
      <c r="AS31" s="36"/>
      <c r="AT31" s="161">
        <v>-66160</v>
      </c>
      <c r="AU31" s="155"/>
      <c r="AV31" s="161">
        <f>SUM(AV10:AV30)</f>
        <v>-29781</v>
      </c>
      <c r="AW31" s="36"/>
      <c r="AX31" s="161">
        <f>SUM(AX10:AX30)</f>
        <v>-63925</v>
      </c>
      <c r="AY31" s="36"/>
      <c r="AZ31" s="161">
        <f>SUM(AZ10:AZ30)</f>
        <v>-45990</v>
      </c>
      <c r="BA31" s="36"/>
      <c r="BB31" s="36"/>
    </row>
    <row r="32" spans="1:54">
      <c r="A32" s="34"/>
      <c r="B32" s="155"/>
      <c r="C32" s="35"/>
      <c r="D32" s="155"/>
      <c r="E32" s="35"/>
      <c r="F32" s="155"/>
      <c r="G32" s="35"/>
      <c r="H32" s="155"/>
      <c r="I32" s="35"/>
      <c r="J32" s="155"/>
      <c r="K32" s="35"/>
      <c r="L32" s="155"/>
      <c r="M32" s="35"/>
      <c r="N32" s="155"/>
      <c r="O32" s="35"/>
      <c r="P32" s="155"/>
      <c r="Q32" s="35"/>
      <c r="R32" s="155"/>
      <c r="S32" s="35"/>
      <c r="T32" s="36"/>
      <c r="U32" s="36"/>
      <c r="V32" s="35"/>
      <c r="W32" s="155"/>
      <c r="X32" s="35"/>
      <c r="Y32" s="155"/>
      <c r="Z32" s="35" t="s">
        <v>118</v>
      </c>
      <c r="AA32" s="155"/>
      <c r="AB32" s="35" t="s">
        <v>118</v>
      </c>
      <c r="AC32" s="155"/>
      <c r="AD32" s="35" t="s">
        <v>118</v>
      </c>
      <c r="AE32" s="155"/>
      <c r="AF32" s="35"/>
      <c r="AG32" s="155"/>
      <c r="AH32" s="35" t="s">
        <v>118</v>
      </c>
      <c r="AI32" s="155"/>
      <c r="AJ32" s="35" t="s">
        <v>118</v>
      </c>
      <c r="AK32" s="155"/>
      <c r="AL32" s="35" t="s">
        <v>118</v>
      </c>
      <c r="AM32" s="155"/>
      <c r="AN32" s="35"/>
      <c r="AO32" s="36"/>
      <c r="AP32" s="35" t="s">
        <v>118</v>
      </c>
      <c r="AQ32" s="36"/>
      <c r="AR32" s="35"/>
      <c r="AS32" s="36"/>
      <c r="AT32" s="35"/>
      <c r="AU32" s="155"/>
      <c r="AV32" s="35"/>
      <c r="AW32" s="36"/>
      <c r="AX32" s="35"/>
      <c r="AY32" s="36"/>
      <c r="AZ32" s="35"/>
      <c r="BA32" s="36"/>
      <c r="BB32" s="36"/>
    </row>
    <row r="33" spans="1:54">
      <c r="A33" s="32" t="s">
        <v>89</v>
      </c>
      <c r="B33" s="155"/>
      <c r="C33" s="155"/>
      <c r="D33" s="155"/>
      <c r="E33" s="155"/>
      <c r="F33" s="155"/>
      <c r="G33" s="155"/>
      <c r="H33" s="155"/>
      <c r="I33" s="155"/>
      <c r="J33" s="155"/>
      <c r="K33" s="155"/>
      <c r="L33" s="155"/>
      <c r="M33" s="155"/>
      <c r="N33" s="155"/>
      <c r="O33" s="155"/>
      <c r="P33" s="155"/>
      <c r="Q33" s="155"/>
      <c r="R33" s="155"/>
      <c r="S33" s="155"/>
      <c r="T33" s="36"/>
      <c r="U33" s="36"/>
      <c r="V33" s="155"/>
      <c r="W33" s="155"/>
      <c r="X33" s="155"/>
      <c r="Y33" s="155"/>
      <c r="Z33" s="155"/>
      <c r="AA33" s="155"/>
      <c r="AB33" s="155"/>
      <c r="AC33" s="155"/>
      <c r="AD33" s="155"/>
      <c r="AE33" s="155"/>
      <c r="AF33" s="155" t="s">
        <v>118</v>
      </c>
      <c r="AG33" s="155"/>
      <c r="AH33" s="155"/>
      <c r="AI33" s="155"/>
      <c r="AJ33" s="155"/>
      <c r="AK33" s="155"/>
      <c r="AL33" s="155"/>
      <c r="AM33" s="155"/>
      <c r="AN33" s="155" t="s">
        <v>118</v>
      </c>
      <c r="AO33" s="36"/>
      <c r="AP33" s="155"/>
      <c r="AQ33" s="36"/>
      <c r="AR33" s="155"/>
      <c r="AS33" s="36"/>
      <c r="AT33" s="155"/>
      <c r="AU33" s="155"/>
      <c r="AV33" s="155" t="s">
        <v>118</v>
      </c>
      <c r="AW33" s="36"/>
      <c r="AX33" s="155"/>
      <c r="AY33" s="36"/>
      <c r="AZ33" s="155"/>
      <c r="BA33" s="36"/>
      <c r="BB33" s="36"/>
    </row>
    <row r="34" spans="1:54">
      <c r="A34" s="34" t="s">
        <v>182</v>
      </c>
      <c r="B34" s="155"/>
      <c r="C34" s="35">
        <v>-7001</v>
      </c>
      <c r="D34" s="155"/>
      <c r="E34" s="35">
        <v>-14440</v>
      </c>
      <c r="F34" s="155"/>
      <c r="G34" s="35">
        <v>-5957</v>
      </c>
      <c r="H34" s="155"/>
      <c r="I34" s="35">
        <v>-10244</v>
      </c>
      <c r="J34" s="155"/>
      <c r="K34" s="35">
        <v>-14077</v>
      </c>
      <c r="L34" s="155"/>
      <c r="M34" s="35">
        <v>-20072</v>
      </c>
      <c r="N34" s="155"/>
      <c r="O34" s="35">
        <v>-5572</v>
      </c>
      <c r="P34" s="155"/>
      <c r="Q34" s="35">
        <v>-9072</v>
      </c>
      <c r="R34" s="155"/>
      <c r="S34" s="35">
        <v>-10797</v>
      </c>
      <c r="T34" s="36"/>
      <c r="U34" s="36"/>
      <c r="V34" s="35">
        <v>-7001</v>
      </c>
      <c r="W34" s="155"/>
      <c r="X34" s="35">
        <v>-14440</v>
      </c>
      <c r="Y34" s="155"/>
      <c r="Z34" s="35">
        <v>-5957</v>
      </c>
      <c r="AA34" s="155"/>
      <c r="AB34" s="35">
        <v>-10244</v>
      </c>
      <c r="AC34" s="155"/>
      <c r="AD34" s="35">
        <v>-14077</v>
      </c>
      <c r="AE34" s="155"/>
      <c r="AF34" s="35">
        <v>-20072</v>
      </c>
      <c r="AG34" s="155"/>
      <c r="AH34" s="35">
        <v>-5572</v>
      </c>
      <c r="AI34" s="155"/>
      <c r="AJ34" s="35">
        <v>-9072</v>
      </c>
      <c r="AK34" s="155"/>
      <c r="AL34" s="35">
        <v>-10797</v>
      </c>
      <c r="AM34" s="155"/>
      <c r="AN34" s="35">
        <v>-14360</v>
      </c>
      <c r="AO34" s="36"/>
      <c r="AP34" s="35">
        <v>-3591</v>
      </c>
      <c r="AQ34" s="36"/>
      <c r="AR34" s="35">
        <v>-5766</v>
      </c>
      <c r="AS34" s="36"/>
      <c r="AT34" s="35">
        <v>-6893</v>
      </c>
      <c r="AU34" s="155"/>
      <c r="AV34" s="35">
        <v>-11663</v>
      </c>
      <c r="AW34" s="36"/>
      <c r="AX34" s="35">
        <v>-1609</v>
      </c>
      <c r="AY34" s="36"/>
      <c r="AZ34" s="35">
        <v>-3498</v>
      </c>
      <c r="BA34" s="36"/>
      <c r="BB34" s="36"/>
    </row>
    <row r="35" spans="1:54">
      <c r="A35" s="237" t="s">
        <v>248</v>
      </c>
      <c r="B35" s="38"/>
      <c r="C35" s="155">
        <v>-6348</v>
      </c>
      <c r="D35" s="38"/>
      <c r="E35" s="155">
        <v>-7843</v>
      </c>
      <c r="F35" s="38"/>
      <c r="G35" s="155">
        <v>-1092</v>
      </c>
      <c r="H35" s="38"/>
      <c r="I35" s="155">
        <v>-2115</v>
      </c>
      <c r="J35" s="38"/>
      <c r="K35" s="155">
        <v>-3080</v>
      </c>
      <c r="L35" s="38"/>
      <c r="M35" s="155">
        <v>-7438</v>
      </c>
      <c r="N35" s="155"/>
      <c r="O35" s="155">
        <v>-1879</v>
      </c>
      <c r="P35" s="155"/>
      <c r="Q35" s="155">
        <v>-4007</v>
      </c>
      <c r="R35" s="155"/>
      <c r="S35" s="155">
        <v>-5074</v>
      </c>
      <c r="T35" s="36"/>
      <c r="U35" s="36"/>
      <c r="V35" s="155">
        <v>-6348</v>
      </c>
      <c r="W35" s="38"/>
      <c r="X35" s="155">
        <v>-7843</v>
      </c>
      <c r="Y35" s="38"/>
      <c r="Z35" s="155">
        <v>-1092</v>
      </c>
      <c r="AA35" s="38"/>
      <c r="AB35" s="155">
        <v>-2115</v>
      </c>
      <c r="AC35" s="38"/>
      <c r="AD35" s="155">
        <v>-3080</v>
      </c>
      <c r="AE35" s="38"/>
      <c r="AF35" s="155">
        <v>-7438</v>
      </c>
      <c r="AG35" s="155"/>
      <c r="AH35" s="155">
        <v>-1879</v>
      </c>
      <c r="AI35" s="155"/>
      <c r="AJ35" s="155">
        <v>-4007</v>
      </c>
      <c r="AK35" s="155"/>
      <c r="AL35" s="155">
        <v>-5074</v>
      </c>
      <c r="AM35" s="38"/>
      <c r="AN35" s="155">
        <v>-6182</v>
      </c>
      <c r="AO35" s="36"/>
      <c r="AP35" s="155">
        <v>-1153</v>
      </c>
      <c r="AQ35" s="36"/>
      <c r="AR35" s="155">
        <v>-2216</v>
      </c>
      <c r="AS35" s="36"/>
      <c r="AT35" s="155">
        <v>-2988</v>
      </c>
      <c r="AU35" s="38"/>
      <c r="AV35" s="155">
        <v>-3825</v>
      </c>
      <c r="AW35" s="36"/>
      <c r="AX35" s="155">
        <v>-672</v>
      </c>
      <c r="AY35" s="36"/>
      <c r="AZ35" s="155">
        <v>-820</v>
      </c>
      <c r="BA35" s="36"/>
      <c r="BB35" s="36"/>
    </row>
    <row r="36" spans="1:54">
      <c r="A36" s="34" t="s">
        <v>183</v>
      </c>
      <c r="B36" s="155"/>
      <c r="C36" s="35">
        <v>-8574</v>
      </c>
      <c r="D36" s="155"/>
      <c r="E36" s="35">
        <v>-10992</v>
      </c>
      <c r="F36" s="155"/>
      <c r="G36" s="35">
        <v>-1596</v>
      </c>
      <c r="H36" s="155"/>
      <c r="I36" s="35">
        <v>-3695</v>
      </c>
      <c r="J36" s="155"/>
      <c r="K36" s="35">
        <v>-5427</v>
      </c>
      <c r="L36" s="155"/>
      <c r="M36" s="35">
        <v>-7552</v>
      </c>
      <c r="N36" s="155"/>
      <c r="O36" s="35">
        <v>-5561</v>
      </c>
      <c r="P36" s="155"/>
      <c r="Q36" s="35">
        <v>-10440</v>
      </c>
      <c r="R36" s="155"/>
      <c r="S36" s="35">
        <v>-14304</v>
      </c>
      <c r="T36" s="36"/>
      <c r="U36" s="36"/>
      <c r="V36" s="35">
        <v>0</v>
      </c>
      <c r="W36" s="155"/>
      <c r="X36" s="35">
        <v>0</v>
      </c>
      <c r="Y36" s="155"/>
      <c r="Z36" s="35">
        <v>0</v>
      </c>
      <c r="AA36" s="155"/>
      <c r="AB36" s="35">
        <v>0</v>
      </c>
      <c r="AC36" s="155"/>
      <c r="AD36" s="35">
        <v>0</v>
      </c>
      <c r="AE36" s="155"/>
      <c r="AF36" s="35">
        <v>0</v>
      </c>
      <c r="AG36" s="155"/>
      <c r="AH36" s="35">
        <v>0</v>
      </c>
      <c r="AI36" s="155"/>
      <c r="AJ36" s="35">
        <v>0</v>
      </c>
      <c r="AK36" s="155"/>
      <c r="AL36" s="35">
        <v>0</v>
      </c>
      <c r="AM36" s="155"/>
      <c r="AN36" s="35">
        <v>0</v>
      </c>
      <c r="AO36" s="36"/>
      <c r="AP36" s="35">
        <v>0</v>
      </c>
      <c r="AQ36" s="36"/>
      <c r="AR36" s="35">
        <v>0</v>
      </c>
      <c r="AS36" s="36"/>
      <c r="AT36" s="35">
        <v>0</v>
      </c>
      <c r="AU36" s="155"/>
      <c r="AV36" s="35">
        <v>0</v>
      </c>
      <c r="AW36" s="36"/>
      <c r="AX36" s="35">
        <v>0</v>
      </c>
      <c r="AY36" s="36"/>
      <c r="AZ36" s="35">
        <v>0</v>
      </c>
      <c r="BA36" s="36"/>
      <c r="BB36" s="36"/>
    </row>
    <row r="37" spans="1:54">
      <c r="A37" s="37" t="s">
        <v>296</v>
      </c>
      <c r="B37" s="38"/>
      <c r="C37" s="155">
        <v>4593</v>
      </c>
      <c r="D37" s="38"/>
      <c r="E37" s="155">
        <v>4607</v>
      </c>
      <c r="F37" s="38"/>
      <c r="G37" s="155">
        <v>2</v>
      </c>
      <c r="H37" s="38"/>
      <c r="I37" s="155">
        <v>1014</v>
      </c>
      <c r="J37" s="38"/>
      <c r="K37" s="155">
        <v>1095</v>
      </c>
      <c r="L37" s="38"/>
      <c r="M37" s="155">
        <v>3568</v>
      </c>
      <c r="N37" s="155"/>
      <c r="O37" s="155">
        <v>7</v>
      </c>
      <c r="P37" s="155"/>
      <c r="Q37" s="155">
        <v>20</v>
      </c>
      <c r="R37" s="155"/>
      <c r="S37" s="155">
        <v>360</v>
      </c>
      <c r="T37" s="36"/>
      <c r="U37" s="36"/>
      <c r="V37" s="155">
        <v>4593</v>
      </c>
      <c r="W37" s="38"/>
      <c r="X37" s="155">
        <v>4607</v>
      </c>
      <c r="Y37" s="38"/>
      <c r="Z37" s="155">
        <v>2</v>
      </c>
      <c r="AA37" s="38"/>
      <c r="AB37" s="155">
        <v>1014</v>
      </c>
      <c r="AC37" s="38"/>
      <c r="AD37" s="155">
        <v>1095</v>
      </c>
      <c r="AE37" s="38"/>
      <c r="AF37" s="155">
        <v>3568</v>
      </c>
      <c r="AG37" s="155"/>
      <c r="AH37" s="155">
        <v>7</v>
      </c>
      <c r="AI37" s="155"/>
      <c r="AJ37" s="155">
        <v>20</v>
      </c>
      <c r="AK37" s="155"/>
      <c r="AL37" s="155">
        <v>360</v>
      </c>
      <c r="AM37" s="38"/>
      <c r="AN37" s="155">
        <v>360</v>
      </c>
      <c r="AO37" s="36"/>
      <c r="AP37" s="155">
        <v>38222</v>
      </c>
      <c r="AQ37" s="36"/>
      <c r="AR37" s="155">
        <v>38222</v>
      </c>
      <c r="AS37" s="36"/>
      <c r="AT37" s="155">
        <v>50126</v>
      </c>
      <c r="AU37" s="38"/>
      <c r="AV37" s="155">
        <v>50126</v>
      </c>
      <c r="AW37" s="36"/>
      <c r="AX37" s="155">
        <v>0</v>
      </c>
      <c r="AY37" s="36"/>
      <c r="AZ37" s="155">
        <v>4252</v>
      </c>
      <c r="BA37" s="36"/>
      <c r="BB37" s="36"/>
    </row>
    <row r="38" spans="1:54">
      <c r="A38" s="34" t="s">
        <v>322</v>
      </c>
      <c r="B38" s="155"/>
      <c r="C38" s="35"/>
      <c r="D38" s="155"/>
      <c r="E38" s="35">
        <v>0</v>
      </c>
      <c r="F38" s="155"/>
      <c r="G38" s="35"/>
      <c r="H38" s="155"/>
      <c r="I38" s="35"/>
      <c r="J38" s="155"/>
      <c r="K38" s="35"/>
      <c r="L38" s="155"/>
      <c r="M38" s="35">
        <v>0</v>
      </c>
      <c r="N38" s="155"/>
      <c r="O38" s="35"/>
      <c r="P38" s="155"/>
      <c r="Q38" s="35"/>
      <c r="R38" s="155"/>
      <c r="S38" s="35"/>
      <c r="T38" s="36"/>
      <c r="U38" s="36"/>
      <c r="V38" s="35"/>
      <c r="W38" s="155"/>
      <c r="X38" s="35">
        <v>0</v>
      </c>
      <c r="Y38" s="155"/>
      <c r="Z38" s="35"/>
      <c r="AA38" s="155"/>
      <c r="AB38" s="35"/>
      <c r="AC38" s="155"/>
      <c r="AD38" s="35"/>
      <c r="AE38" s="155"/>
      <c r="AF38" s="35">
        <v>0</v>
      </c>
      <c r="AG38" s="155"/>
      <c r="AH38" s="35">
        <v>0</v>
      </c>
      <c r="AI38" s="155"/>
      <c r="AJ38" s="35">
        <v>0</v>
      </c>
      <c r="AK38" s="155"/>
      <c r="AL38" s="35">
        <v>0</v>
      </c>
      <c r="AM38" s="155"/>
      <c r="AN38" s="35">
        <v>0</v>
      </c>
      <c r="AO38" s="36"/>
      <c r="AP38" s="35">
        <v>0</v>
      </c>
      <c r="AQ38" s="36"/>
      <c r="AR38" s="35">
        <v>0</v>
      </c>
      <c r="AS38" s="36"/>
      <c r="AT38" s="35">
        <v>0</v>
      </c>
      <c r="AU38" s="155"/>
      <c r="AV38" s="35">
        <v>-700</v>
      </c>
      <c r="AW38" s="36"/>
      <c r="AX38" s="35">
        <v>0</v>
      </c>
      <c r="AY38" s="36"/>
      <c r="AZ38" s="35">
        <v>0</v>
      </c>
      <c r="BA38" s="36"/>
      <c r="BB38" s="36"/>
    </row>
    <row r="39" spans="1:54">
      <c r="A39" s="37" t="s">
        <v>184</v>
      </c>
      <c r="B39" s="38"/>
      <c r="C39" s="155">
        <v>91</v>
      </c>
      <c r="D39" s="38"/>
      <c r="E39" s="155">
        <v>91</v>
      </c>
      <c r="F39" s="38"/>
      <c r="G39" s="155">
        <v>0</v>
      </c>
      <c r="H39" s="38"/>
      <c r="I39" s="155">
        <v>0</v>
      </c>
      <c r="J39" s="38"/>
      <c r="K39" s="155">
        <v>0</v>
      </c>
      <c r="L39" s="38"/>
      <c r="M39" s="155">
        <v>0</v>
      </c>
      <c r="N39" s="155"/>
      <c r="O39" s="155">
        <v>0</v>
      </c>
      <c r="P39" s="155"/>
      <c r="Q39" s="155">
        <v>0</v>
      </c>
      <c r="R39" s="155"/>
      <c r="S39" s="155">
        <v>0</v>
      </c>
      <c r="T39" s="36"/>
      <c r="U39" s="36"/>
      <c r="V39" s="155">
        <v>91</v>
      </c>
      <c r="W39" s="38"/>
      <c r="X39" s="155">
        <v>91</v>
      </c>
      <c r="Y39" s="38"/>
      <c r="Z39" s="155">
        <v>0</v>
      </c>
      <c r="AA39" s="38"/>
      <c r="AB39" s="155">
        <v>0</v>
      </c>
      <c r="AC39" s="38"/>
      <c r="AD39" s="155">
        <v>0</v>
      </c>
      <c r="AE39" s="38"/>
      <c r="AF39" s="155">
        <v>0</v>
      </c>
      <c r="AG39" s="155"/>
      <c r="AH39" s="155">
        <v>0</v>
      </c>
      <c r="AI39" s="155"/>
      <c r="AJ39" s="155">
        <v>0</v>
      </c>
      <c r="AK39" s="155"/>
      <c r="AL39" s="155">
        <v>0</v>
      </c>
      <c r="AM39" s="38"/>
      <c r="AN39" s="155">
        <v>0</v>
      </c>
      <c r="AO39" s="36"/>
      <c r="AP39" s="155">
        <v>0</v>
      </c>
      <c r="AQ39" s="36"/>
      <c r="AR39" s="155">
        <v>0</v>
      </c>
      <c r="AS39" s="36"/>
      <c r="AT39" s="155">
        <v>0</v>
      </c>
      <c r="AU39" s="38"/>
      <c r="AV39" s="155">
        <v>0</v>
      </c>
      <c r="AW39" s="36"/>
      <c r="AX39" s="155">
        <v>0</v>
      </c>
      <c r="AY39" s="36"/>
      <c r="AZ39" s="155">
        <v>0</v>
      </c>
      <c r="BA39" s="36"/>
      <c r="BB39" s="36"/>
    </row>
    <row r="40" spans="1:54">
      <c r="A40" s="34" t="s">
        <v>321</v>
      </c>
      <c r="B40" s="155"/>
      <c r="C40" s="35">
        <v>-423428</v>
      </c>
      <c r="D40" s="155"/>
      <c r="E40" s="35">
        <v>-423797</v>
      </c>
      <c r="F40" s="155"/>
      <c r="G40" s="35">
        <v>0</v>
      </c>
      <c r="H40" s="155"/>
      <c r="I40" s="35">
        <v>-4145</v>
      </c>
      <c r="J40" s="155"/>
      <c r="K40" s="35">
        <v>-6513</v>
      </c>
      <c r="L40" s="155"/>
      <c r="M40" s="35">
        <v>-34810</v>
      </c>
      <c r="N40" s="155"/>
      <c r="O40" s="35">
        <v>0</v>
      </c>
      <c r="P40" s="155"/>
      <c r="Q40" s="35">
        <v>-5000</v>
      </c>
      <c r="R40" s="155"/>
      <c r="S40" s="35">
        <v>-5000</v>
      </c>
      <c r="T40" s="36"/>
      <c r="U40" s="36"/>
      <c r="V40" s="35">
        <v>-423428</v>
      </c>
      <c r="W40" s="155"/>
      <c r="X40" s="35">
        <v>-423797</v>
      </c>
      <c r="Y40" s="155"/>
      <c r="Z40" s="35">
        <v>0</v>
      </c>
      <c r="AA40" s="155"/>
      <c r="AB40" s="35">
        <v>-4145</v>
      </c>
      <c r="AC40" s="155"/>
      <c r="AD40" s="35">
        <v>-6513</v>
      </c>
      <c r="AE40" s="155"/>
      <c r="AF40" s="35">
        <v>-34810</v>
      </c>
      <c r="AG40" s="155"/>
      <c r="AH40" s="35">
        <v>0</v>
      </c>
      <c r="AI40" s="155"/>
      <c r="AJ40" s="35">
        <v>-5000</v>
      </c>
      <c r="AK40" s="155"/>
      <c r="AL40" s="35">
        <v>-5000</v>
      </c>
      <c r="AM40" s="155"/>
      <c r="AN40" s="35">
        <v>-5000</v>
      </c>
      <c r="AO40" s="36"/>
      <c r="AP40" s="35">
        <v>-3500</v>
      </c>
      <c r="AQ40" s="36"/>
      <c r="AR40" s="35">
        <v>-3500</v>
      </c>
      <c r="AS40" s="36"/>
      <c r="AT40" s="35">
        <v>-12500</v>
      </c>
      <c r="AU40" s="155"/>
      <c r="AV40" s="35">
        <v>-12500</v>
      </c>
      <c r="AW40" s="36"/>
      <c r="AX40" s="35">
        <v>0</v>
      </c>
      <c r="AY40" s="36"/>
      <c r="AZ40" s="35">
        <v>0</v>
      </c>
      <c r="BA40" s="36"/>
      <c r="BB40" s="36"/>
    </row>
    <row r="41" spans="1:54">
      <c r="A41" s="32" t="s">
        <v>218</v>
      </c>
      <c r="B41" s="155"/>
      <c r="C41" s="161">
        <f>SUM(C34:C40)</f>
        <v>-440667</v>
      </c>
      <c r="D41" s="155"/>
      <c r="E41" s="161">
        <f>SUM(E34:E40)</f>
        <v>-452374</v>
      </c>
      <c r="F41" s="155"/>
      <c r="G41" s="161">
        <f>SUM(G34:G40)</f>
        <v>-8643</v>
      </c>
      <c r="H41" s="155"/>
      <c r="I41" s="161">
        <v>-19185</v>
      </c>
      <c r="J41" s="155"/>
      <c r="K41" s="161">
        <v>-28002</v>
      </c>
      <c r="L41" s="155"/>
      <c r="M41" s="161">
        <v>-66304</v>
      </c>
      <c r="N41" s="156"/>
      <c r="O41" s="161">
        <f>SUM(O34:O40)</f>
        <v>-13005</v>
      </c>
      <c r="P41" s="156"/>
      <c r="Q41" s="161">
        <f>SUM(Q34:Q40)</f>
        <v>-28499</v>
      </c>
      <c r="R41" s="156"/>
      <c r="S41" s="161">
        <f>SUM(S34:S40)</f>
        <v>-34815</v>
      </c>
      <c r="T41" s="36"/>
      <c r="U41" s="36"/>
      <c r="V41" s="161">
        <f>SUM(V34:V40)</f>
        <v>-432093</v>
      </c>
      <c r="W41" s="155"/>
      <c r="X41" s="161">
        <f>SUM(X34:X40)</f>
        <v>-441382</v>
      </c>
      <c r="Y41" s="155"/>
      <c r="Z41" s="161">
        <f>SUM(Z34:Z40)</f>
        <v>-7047</v>
      </c>
      <c r="AA41" s="155"/>
      <c r="AB41" s="161">
        <f>SUM(AB34:AB40)</f>
        <v>-15490</v>
      </c>
      <c r="AC41" s="155"/>
      <c r="AD41" s="161">
        <f>SUM(AD34:AD40)</f>
        <v>-22575</v>
      </c>
      <c r="AE41" s="155"/>
      <c r="AF41" s="161">
        <f>SUM(AF34:AF40)</f>
        <v>-58752</v>
      </c>
      <c r="AG41" s="156"/>
      <c r="AH41" s="161">
        <f>SUM(AH34:AH40)</f>
        <v>-7444</v>
      </c>
      <c r="AI41" s="156"/>
      <c r="AJ41" s="161">
        <f>SUM(AJ34:AJ40)</f>
        <v>-18059</v>
      </c>
      <c r="AK41" s="156"/>
      <c r="AL41" s="161">
        <f>SUM(AL34:AL40)</f>
        <v>-20511</v>
      </c>
      <c r="AM41" s="155"/>
      <c r="AN41" s="161">
        <f>SUM(AN34:AN40)</f>
        <v>-25182</v>
      </c>
      <c r="AO41" s="36"/>
      <c r="AP41" s="161">
        <f>SUM(AP34:AP40)</f>
        <v>29978</v>
      </c>
      <c r="AQ41" s="36"/>
      <c r="AR41" s="161">
        <v>26740</v>
      </c>
      <c r="AS41" s="36"/>
      <c r="AT41" s="161">
        <v>27745</v>
      </c>
      <c r="AU41" s="155"/>
      <c r="AV41" s="161">
        <f>SUM(AV34:AV40)</f>
        <v>21438</v>
      </c>
      <c r="AW41" s="36"/>
      <c r="AX41" s="161">
        <f>SUM(AX34:AX40)</f>
        <v>-2281</v>
      </c>
      <c r="AY41" s="36"/>
      <c r="AZ41" s="161">
        <f>SUM(AZ34:AZ40)</f>
        <v>-66</v>
      </c>
      <c r="BA41" s="36"/>
      <c r="BB41" s="36"/>
    </row>
    <row r="42" spans="1:54" ht="9.75" customHeight="1" outlineLevel="1">
      <c r="A42" s="37"/>
      <c r="B42" s="155"/>
      <c r="C42" s="155"/>
      <c r="D42" s="155"/>
      <c r="E42" s="155"/>
      <c r="F42" s="155"/>
      <c r="G42" s="155"/>
      <c r="H42" s="155"/>
      <c r="I42" s="155"/>
      <c r="J42" s="155"/>
      <c r="K42" s="155"/>
      <c r="L42" s="155"/>
      <c r="M42" s="155"/>
      <c r="N42" s="155"/>
      <c r="O42" s="155"/>
      <c r="P42" s="155"/>
      <c r="Q42" s="155"/>
      <c r="R42" s="155"/>
      <c r="S42" s="155"/>
      <c r="T42" s="36"/>
      <c r="U42" s="36"/>
      <c r="V42" s="155"/>
      <c r="W42" s="155"/>
      <c r="X42" s="155"/>
      <c r="Y42" s="155"/>
      <c r="Z42" s="155" t="s">
        <v>118</v>
      </c>
      <c r="AA42" s="155"/>
      <c r="AB42" s="155" t="s">
        <v>118</v>
      </c>
      <c r="AC42" s="155"/>
      <c r="AD42" s="155" t="s">
        <v>118</v>
      </c>
      <c r="AE42" s="155"/>
      <c r="AF42" s="155"/>
      <c r="AG42" s="155"/>
      <c r="AH42" s="155" t="s">
        <v>118</v>
      </c>
      <c r="AI42" s="155"/>
      <c r="AJ42" s="183" t="s">
        <v>118</v>
      </c>
      <c r="AK42" s="155"/>
      <c r="AL42" s="155" t="s">
        <v>118</v>
      </c>
      <c r="AM42" s="155"/>
      <c r="AN42" s="155"/>
      <c r="AO42" s="36"/>
      <c r="AP42" s="155" t="s">
        <v>118</v>
      </c>
      <c r="AQ42" s="36"/>
      <c r="AR42" s="155"/>
      <c r="AS42" s="36"/>
      <c r="AT42" s="155"/>
      <c r="AU42" s="155"/>
      <c r="AV42" s="155"/>
      <c r="AW42" s="36"/>
      <c r="AX42" s="155"/>
      <c r="AY42" s="36"/>
      <c r="AZ42" s="155"/>
      <c r="BA42" s="36"/>
      <c r="BB42" s="42"/>
    </row>
    <row r="43" spans="1:54" outlineLevel="1">
      <c r="A43" s="39" t="s">
        <v>91</v>
      </c>
      <c r="B43" s="155"/>
      <c r="C43" s="35"/>
      <c r="D43" s="155"/>
      <c r="E43" s="35"/>
      <c r="F43" s="155"/>
      <c r="G43" s="35"/>
      <c r="H43" s="155"/>
      <c r="I43" s="35"/>
      <c r="J43" s="155"/>
      <c r="K43" s="35"/>
      <c r="L43" s="155"/>
      <c r="M43" s="35"/>
      <c r="N43" s="155"/>
      <c r="O43" s="35"/>
      <c r="P43" s="155"/>
      <c r="Q43" s="35"/>
      <c r="R43" s="155"/>
      <c r="S43" s="35"/>
      <c r="T43" s="36"/>
      <c r="U43" s="36"/>
      <c r="V43" s="35"/>
      <c r="W43" s="155"/>
      <c r="X43" s="35"/>
      <c r="Y43" s="155"/>
      <c r="Z43" s="35"/>
      <c r="AA43" s="155"/>
      <c r="AB43" s="35"/>
      <c r="AC43" s="155"/>
      <c r="AD43" s="35"/>
      <c r="AE43" s="155"/>
      <c r="AF43" s="35" t="s">
        <v>118</v>
      </c>
      <c r="AG43" s="155"/>
      <c r="AH43" s="35"/>
      <c r="AI43" s="155"/>
      <c r="AJ43" s="217"/>
      <c r="AK43" s="155"/>
      <c r="AL43" s="35"/>
      <c r="AM43" s="155"/>
      <c r="AN43" s="35" t="s">
        <v>118</v>
      </c>
      <c r="AO43" s="36"/>
      <c r="AP43" s="35"/>
      <c r="AQ43" s="36"/>
      <c r="AR43" s="35"/>
      <c r="AS43" s="36"/>
      <c r="AT43" s="35"/>
      <c r="AU43" s="155"/>
      <c r="AV43" s="35" t="s">
        <v>118</v>
      </c>
      <c r="AW43" s="36"/>
      <c r="AX43" s="35"/>
      <c r="AY43" s="36"/>
      <c r="AZ43" s="35"/>
      <c r="BA43" s="36"/>
      <c r="BB43" s="42"/>
    </row>
    <row r="44" spans="1:54" outlineLevel="1">
      <c r="A44" s="37" t="s">
        <v>92</v>
      </c>
      <c r="B44" s="155"/>
      <c r="C44" s="155">
        <v>-210</v>
      </c>
      <c r="D44" s="155"/>
      <c r="E44" s="155">
        <v>-210</v>
      </c>
      <c r="F44" s="155"/>
      <c r="G44" s="155">
        <v>0</v>
      </c>
      <c r="H44" s="155"/>
      <c r="I44" s="155">
        <v>0</v>
      </c>
      <c r="J44" s="155"/>
      <c r="K44" s="155">
        <v>0</v>
      </c>
      <c r="L44" s="155"/>
      <c r="M44" s="155">
        <v>0</v>
      </c>
      <c r="N44" s="155"/>
      <c r="O44" s="155">
        <v>0</v>
      </c>
      <c r="P44" s="155"/>
      <c r="Q44" s="155">
        <v>0</v>
      </c>
      <c r="R44" s="155"/>
      <c r="S44" s="155">
        <v>0</v>
      </c>
      <c r="T44" s="36"/>
      <c r="U44" s="36"/>
      <c r="V44" s="155">
        <v>-210</v>
      </c>
      <c r="W44" s="155"/>
      <c r="X44" s="155">
        <v>-210</v>
      </c>
      <c r="Y44" s="155"/>
      <c r="Z44" s="155">
        <v>0</v>
      </c>
      <c r="AA44" s="155"/>
      <c r="AB44" s="155">
        <v>0</v>
      </c>
      <c r="AC44" s="155"/>
      <c r="AD44" s="155">
        <v>0</v>
      </c>
      <c r="AE44" s="155"/>
      <c r="AF44" s="155">
        <v>0</v>
      </c>
      <c r="AG44" s="155"/>
      <c r="AH44" s="155">
        <v>0</v>
      </c>
      <c r="AI44" s="155"/>
      <c r="AJ44" s="183">
        <v>0</v>
      </c>
      <c r="AK44" s="155"/>
      <c r="AL44" s="155">
        <v>0</v>
      </c>
      <c r="AM44" s="155"/>
      <c r="AN44" s="155">
        <v>0</v>
      </c>
      <c r="AO44" s="36"/>
      <c r="AP44" s="155">
        <v>0</v>
      </c>
      <c r="AQ44" s="36"/>
      <c r="AR44" s="155">
        <v>0</v>
      </c>
      <c r="AS44" s="36"/>
      <c r="AT44" s="155">
        <v>0</v>
      </c>
      <c r="AU44" s="155"/>
      <c r="AV44" s="155">
        <v>0</v>
      </c>
      <c r="AW44" s="36"/>
      <c r="AX44" s="155">
        <v>0</v>
      </c>
      <c r="AY44" s="36"/>
      <c r="AZ44" s="155">
        <v>0</v>
      </c>
      <c r="BA44" s="36"/>
      <c r="BB44" s="42"/>
    </row>
    <row r="45" spans="1:54" outlineLevel="1">
      <c r="A45" s="34" t="s">
        <v>299</v>
      </c>
      <c r="B45" s="155"/>
      <c r="C45" s="35">
        <v>35512</v>
      </c>
      <c r="D45" s="155"/>
      <c r="E45" s="35">
        <v>35512</v>
      </c>
      <c r="F45" s="155"/>
      <c r="G45" s="35">
        <v>0</v>
      </c>
      <c r="H45" s="155"/>
      <c r="I45" s="35">
        <v>0</v>
      </c>
      <c r="J45" s="155"/>
      <c r="K45" s="35">
        <v>1067</v>
      </c>
      <c r="L45" s="155"/>
      <c r="M45" s="35">
        <v>1067</v>
      </c>
      <c r="N45" s="155"/>
      <c r="O45" s="35">
        <v>0</v>
      </c>
      <c r="P45" s="155"/>
      <c r="Q45" s="35">
        <v>355</v>
      </c>
      <c r="R45" s="155"/>
      <c r="S45" s="35">
        <v>355</v>
      </c>
      <c r="T45" s="36"/>
      <c r="U45" s="36"/>
      <c r="V45" s="35">
        <v>0</v>
      </c>
      <c r="W45" s="155"/>
      <c r="X45" s="35">
        <v>0</v>
      </c>
      <c r="Y45" s="155"/>
      <c r="Z45" s="35">
        <v>0</v>
      </c>
      <c r="AA45" s="155"/>
      <c r="AB45" s="35">
        <v>0</v>
      </c>
      <c r="AC45" s="155"/>
      <c r="AD45" s="35">
        <v>0</v>
      </c>
      <c r="AE45" s="155"/>
      <c r="AF45" s="35">
        <v>0</v>
      </c>
      <c r="AG45" s="155"/>
      <c r="AH45" s="35">
        <v>0</v>
      </c>
      <c r="AI45" s="155"/>
      <c r="AJ45" s="217">
        <v>0</v>
      </c>
      <c r="AK45" s="155"/>
      <c r="AL45" s="35">
        <v>0</v>
      </c>
      <c r="AM45" s="155"/>
      <c r="AN45" s="35">
        <v>0</v>
      </c>
      <c r="AO45" s="36"/>
      <c r="AP45" s="35">
        <v>0</v>
      </c>
      <c r="AQ45" s="36"/>
      <c r="AR45" s="35">
        <v>0</v>
      </c>
      <c r="AS45" s="36"/>
      <c r="AT45" s="35">
        <v>0</v>
      </c>
      <c r="AU45" s="155"/>
      <c r="AV45" s="35">
        <v>0</v>
      </c>
      <c r="AW45" s="36"/>
      <c r="AX45" s="35">
        <v>0</v>
      </c>
      <c r="AY45" s="36"/>
      <c r="AZ45" s="35">
        <v>0</v>
      </c>
      <c r="BA45" s="36"/>
      <c r="BB45" s="42"/>
    </row>
    <row r="46" spans="1:54" outlineLevel="1">
      <c r="A46" s="37" t="s">
        <v>108</v>
      </c>
      <c r="B46" s="155"/>
      <c r="C46" s="155">
        <v>204417</v>
      </c>
      <c r="D46" s="155"/>
      <c r="E46" s="155">
        <v>204417</v>
      </c>
      <c r="F46" s="155"/>
      <c r="G46" s="155">
        <v>0</v>
      </c>
      <c r="H46" s="155"/>
      <c r="I46" s="155">
        <v>0</v>
      </c>
      <c r="J46" s="155"/>
      <c r="K46" s="155">
        <v>0</v>
      </c>
      <c r="L46" s="155"/>
      <c r="M46" s="155">
        <v>0</v>
      </c>
      <c r="N46" s="155"/>
      <c r="O46" s="155">
        <v>0</v>
      </c>
      <c r="P46" s="155"/>
      <c r="Q46" s="155">
        <v>0</v>
      </c>
      <c r="R46" s="155"/>
      <c r="S46" s="155">
        <v>0</v>
      </c>
      <c r="T46" s="36"/>
      <c r="U46" s="36"/>
      <c r="V46" s="155">
        <v>204417</v>
      </c>
      <c r="W46" s="155"/>
      <c r="X46" s="155">
        <v>204417</v>
      </c>
      <c r="Y46" s="155"/>
      <c r="Z46" s="155">
        <v>0</v>
      </c>
      <c r="AA46" s="155"/>
      <c r="AB46" s="155">
        <v>0</v>
      </c>
      <c r="AC46" s="155"/>
      <c r="AD46" s="155">
        <v>0</v>
      </c>
      <c r="AE46" s="155"/>
      <c r="AF46" s="155">
        <v>0</v>
      </c>
      <c r="AG46" s="155"/>
      <c r="AH46" s="155">
        <v>0</v>
      </c>
      <c r="AI46" s="155"/>
      <c r="AJ46" s="183">
        <v>0</v>
      </c>
      <c r="AK46" s="155"/>
      <c r="AL46" s="155">
        <v>0</v>
      </c>
      <c r="AM46" s="155"/>
      <c r="AN46" s="155">
        <v>0</v>
      </c>
      <c r="AO46" s="36"/>
      <c r="AP46" s="155">
        <v>0</v>
      </c>
      <c r="AQ46" s="36"/>
      <c r="AR46" s="155">
        <v>0</v>
      </c>
      <c r="AS46" s="36"/>
      <c r="AT46" s="155">
        <v>0</v>
      </c>
      <c r="AU46" s="155"/>
      <c r="AV46" s="155">
        <v>0</v>
      </c>
      <c r="AW46" s="36"/>
      <c r="AX46" s="155">
        <v>25065</v>
      </c>
      <c r="AY46" s="36"/>
      <c r="AZ46" s="155">
        <f>25065+18118</f>
        <v>43183</v>
      </c>
      <c r="BA46" s="36"/>
      <c r="BB46" s="42"/>
    </row>
    <row r="47" spans="1:54" outlineLevel="1">
      <c r="A47" s="34" t="s">
        <v>109</v>
      </c>
      <c r="B47" s="155"/>
      <c r="C47" s="35">
        <v>27031</v>
      </c>
      <c r="D47" s="155"/>
      <c r="E47" s="35">
        <v>27031</v>
      </c>
      <c r="F47" s="155"/>
      <c r="G47" s="35">
        <v>0</v>
      </c>
      <c r="H47" s="155"/>
      <c r="I47" s="35">
        <v>0</v>
      </c>
      <c r="J47" s="155"/>
      <c r="K47" s="35">
        <v>0</v>
      </c>
      <c r="L47" s="155"/>
      <c r="M47" s="35">
        <v>0</v>
      </c>
      <c r="N47" s="155"/>
      <c r="O47" s="35">
        <v>0</v>
      </c>
      <c r="P47" s="155"/>
      <c r="Q47" s="35">
        <v>0</v>
      </c>
      <c r="R47" s="155"/>
      <c r="S47" s="35">
        <v>0</v>
      </c>
      <c r="T47" s="36"/>
      <c r="U47" s="36"/>
      <c r="V47" s="35">
        <v>22333</v>
      </c>
      <c r="W47" s="155"/>
      <c r="X47" s="35">
        <v>22333</v>
      </c>
      <c r="Y47" s="155"/>
      <c r="Z47" s="35">
        <v>0</v>
      </c>
      <c r="AA47" s="155"/>
      <c r="AB47" s="35">
        <v>0</v>
      </c>
      <c r="AC47" s="155"/>
      <c r="AD47" s="35">
        <v>0</v>
      </c>
      <c r="AE47" s="155"/>
      <c r="AF47" s="35">
        <v>0</v>
      </c>
      <c r="AG47" s="155"/>
      <c r="AH47" s="35">
        <v>0</v>
      </c>
      <c r="AI47" s="155"/>
      <c r="AJ47" s="217">
        <v>0</v>
      </c>
      <c r="AK47" s="155"/>
      <c r="AL47" s="35">
        <v>0</v>
      </c>
      <c r="AM47" s="155"/>
      <c r="AN47" s="35">
        <v>0</v>
      </c>
      <c r="AO47" s="36"/>
      <c r="AP47" s="35">
        <v>0</v>
      </c>
      <c r="AQ47" s="36"/>
      <c r="AR47" s="35">
        <v>0</v>
      </c>
      <c r="AS47" s="36"/>
      <c r="AT47" s="35">
        <v>0</v>
      </c>
      <c r="AU47" s="155"/>
      <c r="AV47" s="35">
        <v>0</v>
      </c>
      <c r="AW47" s="36"/>
      <c r="AX47" s="35">
        <v>0</v>
      </c>
      <c r="AY47" s="36"/>
      <c r="AZ47" s="35">
        <v>0</v>
      </c>
      <c r="BA47" s="36"/>
      <c r="BB47" s="42"/>
    </row>
    <row r="48" spans="1:54" outlineLevel="1">
      <c r="A48" s="37" t="s">
        <v>116</v>
      </c>
      <c r="B48" s="155"/>
      <c r="C48" s="155">
        <v>0</v>
      </c>
      <c r="D48" s="155"/>
      <c r="E48" s="155">
        <v>-249</v>
      </c>
      <c r="F48" s="155"/>
      <c r="G48" s="155">
        <v>0</v>
      </c>
      <c r="H48" s="155"/>
      <c r="I48" s="155">
        <v>-3479</v>
      </c>
      <c r="J48" s="155"/>
      <c r="K48" s="155">
        <v>-4899</v>
      </c>
      <c r="L48" s="155"/>
      <c r="M48" s="155">
        <v>-7221</v>
      </c>
      <c r="N48" s="155"/>
      <c r="O48" s="155">
        <v>-2872</v>
      </c>
      <c r="P48" s="155"/>
      <c r="Q48" s="155">
        <v>-3480</v>
      </c>
      <c r="R48" s="155"/>
      <c r="S48" s="155">
        <v>-3480</v>
      </c>
      <c r="T48" s="36"/>
      <c r="U48" s="36"/>
      <c r="V48" s="155">
        <v>0</v>
      </c>
      <c r="W48" s="155"/>
      <c r="X48" s="155">
        <v>-249</v>
      </c>
      <c r="Y48" s="155"/>
      <c r="Z48" s="155">
        <v>0</v>
      </c>
      <c r="AA48" s="155"/>
      <c r="AB48" s="155">
        <v>-3479</v>
      </c>
      <c r="AC48" s="155"/>
      <c r="AD48" s="155">
        <v>-4899</v>
      </c>
      <c r="AE48" s="155"/>
      <c r="AF48" s="155">
        <v>-7221</v>
      </c>
      <c r="AG48" s="155"/>
      <c r="AH48" s="155">
        <v>-2872</v>
      </c>
      <c r="AI48" s="155"/>
      <c r="AJ48" s="183">
        <v>-3480</v>
      </c>
      <c r="AK48" s="155"/>
      <c r="AL48" s="155">
        <v>-3480</v>
      </c>
      <c r="AM48" s="155"/>
      <c r="AN48" s="155">
        <v>-3480</v>
      </c>
      <c r="AO48" s="36"/>
      <c r="AP48" s="155">
        <v>0</v>
      </c>
      <c r="AQ48" s="36"/>
      <c r="AR48" s="155">
        <v>0</v>
      </c>
      <c r="AS48" s="36"/>
      <c r="AT48" s="155">
        <v>0</v>
      </c>
      <c r="AU48" s="155"/>
      <c r="AV48" s="155"/>
      <c r="AW48" s="36"/>
      <c r="AX48" s="155">
        <v>0</v>
      </c>
      <c r="AY48" s="36"/>
      <c r="AZ48" s="155">
        <v>0</v>
      </c>
      <c r="BA48" s="36"/>
      <c r="BB48" s="42"/>
    </row>
    <row r="49" spans="1:54" outlineLevel="1">
      <c r="A49" s="34" t="s">
        <v>249</v>
      </c>
      <c r="B49" s="155"/>
      <c r="C49" s="35">
        <v>3040</v>
      </c>
      <c r="D49" s="155"/>
      <c r="E49" s="35">
        <v>3116</v>
      </c>
      <c r="F49" s="155"/>
      <c r="G49" s="35">
        <v>1863</v>
      </c>
      <c r="H49" s="155"/>
      <c r="I49" s="35">
        <v>2152</v>
      </c>
      <c r="J49" s="155"/>
      <c r="K49" s="35">
        <v>3068</v>
      </c>
      <c r="L49" s="155"/>
      <c r="M49" s="35">
        <v>11557</v>
      </c>
      <c r="N49" s="155"/>
      <c r="O49" s="35">
        <v>566</v>
      </c>
      <c r="P49" s="155"/>
      <c r="Q49" s="35">
        <v>1544</v>
      </c>
      <c r="R49" s="155"/>
      <c r="S49" s="35">
        <v>1728</v>
      </c>
      <c r="T49" s="36"/>
      <c r="U49" s="36"/>
      <c r="V49" s="35">
        <v>3040</v>
      </c>
      <c r="W49" s="155"/>
      <c r="X49" s="35">
        <v>3116</v>
      </c>
      <c r="Y49" s="155"/>
      <c r="Z49" s="35">
        <v>1863</v>
      </c>
      <c r="AA49" s="155"/>
      <c r="AB49" s="35">
        <v>2152</v>
      </c>
      <c r="AC49" s="155"/>
      <c r="AD49" s="35">
        <v>3068</v>
      </c>
      <c r="AE49" s="155"/>
      <c r="AF49" s="35">
        <v>11557</v>
      </c>
      <c r="AG49" s="155"/>
      <c r="AH49" s="35">
        <v>6904</v>
      </c>
      <c r="AI49" s="155"/>
      <c r="AJ49" s="217">
        <v>14092</v>
      </c>
      <c r="AK49" s="155"/>
      <c r="AL49" s="35">
        <v>21530</v>
      </c>
      <c r="AM49" s="155"/>
      <c r="AN49" s="35">
        <v>39153</v>
      </c>
      <c r="AO49" s="36"/>
      <c r="AP49" s="35">
        <v>11241</v>
      </c>
      <c r="AQ49" s="36"/>
      <c r="AR49" s="35">
        <v>23248</v>
      </c>
      <c r="AS49" s="36"/>
      <c r="AT49" s="35">
        <v>28626</v>
      </c>
      <c r="AU49" s="155"/>
      <c r="AV49" s="35">
        <v>29260</v>
      </c>
      <c r="AW49" s="36"/>
      <c r="AX49" s="35">
        <v>1959</v>
      </c>
      <c r="AY49" s="36"/>
      <c r="AZ49" s="35">
        <v>4776</v>
      </c>
      <c r="BA49" s="36"/>
      <c r="BB49" s="42"/>
    </row>
    <row r="50" spans="1:54" ht="29.4" outlineLevel="1">
      <c r="A50" s="37" t="s">
        <v>323</v>
      </c>
      <c r="B50" s="155"/>
      <c r="C50" s="155">
        <v>0</v>
      </c>
      <c r="D50" s="155"/>
      <c r="E50" s="155">
        <v>0</v>
      </c>
      <c r="F50" s="155"/>
      <c r="G50" s="155">
        <v>0</v>
      </c>
      <c r="H50" s="155"/>
      <c r="I50" s="155">
        <v>0</v>
      </c>
      <c r="J50" s="155"/>
      <c r="K50" s="155">
        <v>0</v>
      </c>
      <c r="L50" s="155"/>
      <c r="M50" s="155">
        <v>0</v>
      </c>
      <c r="N50" s="155"/>
      <c r="O50" s="155">
        <v>1118</v>
      </c>
      <c r="P50" s="155"/>
      <c r="Q50" s="155">
        <v>2426</v>
      </c>
      <c r="R50" s="155"/>
      <c r="S50" s="155">
        <v>-494</v>
      </c>
      <c r="T50" s="36"/>
      <c r="U50" s="36"/>
      <c r="V50" s="155">
        <v>0</v>
      </c>
      <c r="W50" s="155"/>
      <c r="X50" s="155">
        <v>0</v>
      </c>
      <c r="Y50" s="155"/>
      <c r="Z50" s="155">
        <v>0</v>
      </c>
      <c r="AA50" s="155"/>
      <c r="AB50" s="155">
        <v>0</v>
      </c>
      <c r="AC50" s="155"/>
      <c r="AD50" s="155">
        <v>0</v>
      </c>
      <c r="AE50" s="155"/>
      <c r="AF50" s="155">
        <v>0</v>
      </c>
      <c r="AG50" s="155"/>
      <c r="AH50" s="155">
        <v>1118</v>
      </c>
      <c r="AI50" s="155"/>
      <c r="AJ50" s="183">
        <v>2426</v>
      </c>
      <c r="AK50" s="155"/>
      <c r="AL50" s="155">
        <v>-494</v>
      </c>
      <c r="AM50" s="155"/>
      <c r="AN50" s="155">
        <v>3307</v>
      </c>
      <c r="AO50" s="36"/>
      <c r="AP50" s="155">
        <v>108549</v>
      </c>
      <c r="AQ50" s="36"/>
      <c r="AR50" s="155">
        <v>83837</v>
      </c>
      <c r="AS50" s="36"/>
      <c r="AT50" s="155">
        <v>82665</v>
      </c>
      <c r="AU50" s="155"/>
      <c r="AV50" s="155">
        <v>93832</v>
      </c>
      <c r="AW50" s="36"/>
      <c r="AX50" s="155">
        <v>899</v>
      </c>
      <c r="AY50" s="36"/>
      <c r="AZ50" s="155">
        <v>-2702</v>
      </c>
      <c r="BA50" s="36"/>
      <c r="BB50" s="42"/>
    </row>
    <row r="51" spans="1:54" outlineLevel="1">
      <c r="A51" s="34" t="s">
        <v>283</v>
      </c>
      <c r="B51" s="155"/>
      <c r="C51" s="35">
        <v>0</v>
      </c>
      <c r="D51" s="155"/>
      <c r="E51" s="35">
        <v>0</v>
      </c>
      <c r="F51" s="155"/>
      <c r="G51" s="35">
        <v>0</v>
      </c>
      <c r="H51" s="155"/>
      <c r="I51" s="35">
        <v>0</v>
      </c>
      <c r="J51" s="155"/>
      <c r="K51" s="35">
        <v>0</v>
      </c>
      <c r="L51" s="155"/>
      <c r="M51" s="35">
        <v>0</v>
      </c>
      <c r="N51" s="155"/>
      <c r="O51" s="35">
        <v>0</v>
      </c>
      <c r="P51" s="155"/>
      <c r="Q51" s="35">
        <v>0</v>
      </c>
      <c r="R51" s="155"/>
      <c r="S51" s="35">
        <v>-223</v>
      </c>
      <c r="T51" s="36"/>
      <c r="U51" s="36"/>
      <c r="V51" s="35">
        <v>0</v>
      </c>
      <c r="W51" s="155"/>
      <c r="X51" s="35">
        <v>0</v>
      </c>
      <c r="Y51" s="155"/>
      <c r="Z51" s="35">
        <v>0</v>
      </c>
      <c r="AA51" s="155"/>
      <c r="AB51" s="35">
        <v>0</v>
      </c>
      <c r="AC51" s="155"/>
      <c r="AD51" s="35">
        <v>0</v>
      </c>
      <c r="AE51" s="155"/>
      <c r="AF51" s="35">
        <v>0</v>
      </c>
      <c r="AG51" s="155"/>
      <c r="AH51" s="35">
        <v>0</v>
      </c>
      <c r="AI51" s="155"/>
      <c r="AJ51" s="217">
        <v>0</v>
      </c>
      <c r="AK51" s="155"/>
      <c r="AL51" s="35">
        <v>-223</v>
      </c>
      <c r="AM51" s="155"/>
      <c r="AN51" s="35">
        <v>-223</v>
      </c>
      <c r="AO51" s="36"/>
      <c r="AP51" s="35">
        <v>0</v>
      </c>
      <c r="AQ51" s="36"/>
      <c r="AR51" s="35">
        <v>0</v>
      </c>
      <c r="AS51" s="36"/>
      <c r="AT51" s="35">
        <v>0</v>
      </c>
      <c r="AU51" s="155"/>
      <c r="AV51" s="35">
        <v>-7</v>
      </c>
      <c r="AW51" s="36"/>
      <c r="AX51" s="35">
        <v>0</v>
      </c>
      <c r="AY51" s="36"/>
      <c r="AZ51" s="35">
        <v>0</v>
      </c>
      <c r="BA51" s="36"/>
      <c r="BB51" s="42"/>
    </row>
    <row r="52" spans="1:54" outlineLevel="1">
      <c r="A52" s="37" t="s">
        <v>93</v>
      </c>
      <c r="B52" s="155"/>
      <c r="C52" s="155">
        <v>20548</v>
      </c>
      <c r="D52" s="155"/>
      <c r="E52" s="155">
        <v>20548</v>
      </c>
      <c r="F52" s="155"/>
      <c r="G52" s="155">
        <v>0</v>
      </c>
      <c r="H52" s="155"/>
      <c r="I52" s="155">
        <v>0</v>
      </c>
      <c r="J52" s="155"/>
      <c r="K52" s="155">
        <v>0</v>
      </c>
      <c r="L52" s="155"/>
      <c r="M52" s="155">
        <v>0</v>
      </c>
      <c r="N52" s="155"/>
      <c r="O52" s="155">
        <v>0</v>
      </c>
      <c r="P52" s="155"/>
      <c r="Q52" s="155">
        <v>0</v>
      </c>
      <c r="R52" s="155"/>
      <c r="S52" s="155"/>
      <c r="T52" s="36"/>
      <c r="U52" s="36"/>
      <c r="V52" s="155">
        <v>20548</v>
      </c>
      <c r="W52" s="155"/>
      <c r="X52" s="155">
        <v>20548</v>
      </c>
      <c r="Y52" s="155"/>
      <c r="Z52" s="155">
        <v>0</v>
      </c>
      <c r="AA52" s="155"/>
      <c r="AB52" s="155">
        <v>0</v>
      </c>
      <c r="AC52" s="155"/>
      <c r="AD52" s="155">
        <v>0</v>
      </c>
      <c r="AE52" s="155"/>
      <c r="AF52" s="155">
        <v>0</v>
      </c>
      <c r="AG52" s="155"/>
      <c r="AH52" s="155">
        <v>0</v>
      </c>
      <c r="AI52" s="155"/>
      <c r="AJ52" s="183">
        <v>0</v>
      </c>
      <c r="AK52" s="155"/>
      <c r="AL52" s="155">
        <v>0</v>
      </c>
      <c r="AM52" s="155"/>
      <c r="AN52" s="155">
        <v>0</v>
      </c>
      <c r="AO52" s="36"/>
      <c r="AP52" s="155">
        <v>0</v>
      </c>
      <c r="AQ52" s="36"/>
      <c r="AR52" s="155">
        <v>0</v>
      </c>
      <c r="AS52" s="36"/>
      <c r="AT52" s="155">
        <v>0</v>
      </c>
      <c r="AU52" s="155"/>
      <c r="AV52" s="155">
        <v>0</v>
      </c>
      <c r="AW52" s="36"/>
      <c r="AX52" s="155">
        <v>0</v>
      </c>
      <c r="AY52" s="36"/>
      <c r="AZ52" s="155">
        <v>0</v>
      </c>
      <c r="BA52" s="36"/>
      <c r="BB52" s="42"/>
    </row>
    <row r="53" spans="1:54" outlineLevel="1">
      <c r="A53" s="34" t="s">
        <v>284</v>
      </c>
      <c r="B53" s="155"/>
      <c r="C53" s="35">
        <v>1320500</v>
      </c>
      <c r="D53" s="155"/>
      <c r="E53" s="35">
        <v>1320500</v>
      </c>
      <c r="F53" s="155"/>
      <c r="G53" s="35">
        <v>0</v>
      </c>
      <c r="H53" s="155"/>
      <c r="I53" s="35">
        <v>0</v>
      </c>
      <c r="J53" s="155"/>
      <c r="K53" s="35">
        <v>30000</v>
      </c>
      <c r="L53" s="155"/>
      <c r="M53" s="35">
        <v>30000</v>
      </c>
      <c r="N53" s="155"/>
      <c r="O53" s="35">
        <v>0</v>
      </c>
      <c r="P53" s="155"/>
      <c r="Q53" s="35">
        <v>29850</v>
      </c>
      <c r="R53" s="155"/>
      <c r="S53" s="35">
        <v>29850</v>
      </c>
      <c r="T53" s="36"/>
      <c r="U53" s="36"/>
      <c r="V53" s="35">
        <v>343000</v>
      </c>
      <c r="W53" s="155"/>
      <c r="X53" s="35">
        <v>343000</v>
      </c>
      <c r="Y53" s="155"/>
      <c r="Z53" s="35">
        <v>0</v>
      </c>
      <c r="AA53" s="155"/>
      <c r="AB53" s="35">
        <v>0</v>
      </c>
      <c r="AC53" s="155"/>
      <c r="AD53" s="35">
        <v>30000</v>
      </c>
      <c r="AE53" s="155"/>
      <c r="AF53" s="35">
        <v>30000</v>
      </c>
      <c r="AG53" s="155"/>
      <c r="AH53" s="35">
        <v>0</v>
      </c>
      <c r="AI53" s="155"/>
      <c r="AJ53" s="217">
        <v>29850</v>
      </c>
      <c r="AK53" s="155"/>
      <c r="AL53" s="35">
        <v>29850</v>
      </c>
      <c r="AM53" s="155"/>
      <c r="AN53" s="35">
        <v>29850</v>
      </c>
      <c r="AO53" s="36"/>
      <c r="AP53" s="35">
        <v>0</v>
      </c>
      <c r="AQ53" s="36"/>
      <c r="AR53" s="35">
        <v>0</v>
      </c>
      <c r="AS53" s="36"/>
      <c r="AT53" s="35">
        <v>0</v>
      </c>
      <c r="AU53" s="155"/>
      <c r="AV53" s="35">
        <v>0</v>
      </c>
      <c r="AW53" s="36"/>
      <c r="AX53" s="35">
        <v>0</v>
      </c>
      <c r="AY53" s="36"/>
      <c r="AZ53" s="35">
        <v>0</v>
      </c>
      <c r="BA53" s="36"/>
      <c r="BB53" s="42"/>
    </row>
    <row r="54" spans="1:54" outlineLevel="1">
      <c r="A54" s="37" t="s">
        <v>114</v>
      </c>
      <c r="B54" s="155"/>
      <c r="C54" s="155">
        <v>-1055736</v>
      </c>
      <c r="D54" s="155"/>
      <c r="E54" s="155">
        <v>-1055736</v>
      </c>
      <c r="F54" s="155"/>
      <c r="G54" s="155">
        <v>0</v>
      </c>
      <c r="H54" s="155"/>
      <c r="I54" s="155">
        <v>0</v>
      </c>
      <c r="J54" s="155"/>
      <c r="K54" s="155">
        <v>0</v>
      </c>
      <c r="L54" s="155"/>
      <c r="M54" s="155">
        <v>0</v>
      </c>
      <c r="N54" s="155"/>
      <c r="O54" s="155">
        <v>0</v>
      </c>
      <c r="P54" s="155"/>
      <c r="Q54" s="155">
        <v>0</v>
      </c>
      <c r="R54" s="155"/>
      <c r="S54" s="155">
        <v>0</v>
      </c>
      <c r="T54" s="36"/>
      <c r="U54" s="36"/>
      <c r="V54" s="155">
        <v>-1055736</v>
      </c>
      <c r="W54" s="155"/>
      <c r="X54" s="155">
        <v>-1055736</v>
      </c>
      <c r="Y54" s="155"/>
      <c r="Z54" s="155">
        <v>0</v>
      </c>
      <c r="AA54" s="155"/>
      <c r="AB54" s="155">
        <v>0</v>
      </c>
      <c r="AC54" s="155"/>
      <c r="AD54" s="155">
        <v>0</v>
      </c>
      <c r="AE54" s="155"/>
      <c r="AF54" s="155">
        <v>0</v>
      </c>
      <c r="AG54" s="155"/>
      <c r="AH54" s="155">
        <v>0</v>
      </c>
      <c r="AI54" s="155"/>
      <c r="AJ54" s="183">
        <v>0</v>
      </c>
      <c r="AK54" s="155"/>
      <c r="AL54" s="155">
        <v>0</v>
      </c>
      <c r="AM54" s="155"/>
      <c r="AN54" s="155">
        <v>0</v>
      </c>
      <c r="AO54" s="36"/>
      <c r="AP54" s="155">
        <v>0</v>
      </c>
      <c r="AQ54" s="36"/>
      <c r="AR54" s="155">
        <v>0</v>
      </c>
      <c r="AS54" s="36"/>
      <c r="AT54" s="155">
        <v>0</v>
      </c>
      <c r="AU54" s="155"/>
      <c r="AV54" s="155">
        <v>0</v>
      </c>
      <c r="AW54" s="36"/>
      <c r="AX54" s="155">
        <v>0</v>
      </c>
      <c r="AY54" s="36"/>
      <c r="AZ54" s="155">
        <v>0</v>
      </c>
      <c r="BA54" s="36"/>
      <c r="BB54" s="42"/>
    </row>
    <row r="55" spans="1:54" outlineLevel="1">
      <c r="A55" s="34" t="s">
        <v>316</v>
      </c>
      <c r="B55" s="155"/>
      <c r="C55" s="35"/>
      <c r="D55" s="155"/>
      <c r="E55" s="35"/>
      <c r="F55" s="155"/>
      <c r="G55" s="35"/>
      <c r="H55" s="155"/>
      <c r="I55" s="35"/>
      <c r="J55" s="155"/>
      <c r="K55" s="35"/>
      <c r="L55" s="155"/>
      <c r="M55" s="35"/>
      <c r="N55" s="155"/>
      <c r="O55" s="35"/>
      <c r="P55" s="155"/>
      <c r="Q55" s="35"/>
      <c r="R55" s="155"/>
      <c r="S55" s="35"/>
      <c r="T55" s="36"/>
      <c r="U55" s="36"/>
      <c r="V55" s="35"/>
      <c r="W55" s="155"/>
      <c r="X55" s="35">
        <v>-157</v>
      </c>
      <c r="Y55" s="155"/>
      <c r="Z55" s="35">
        <v>-26</v>
      </c>
      <c r="AA55" s="155"/>
      <c r="AB55" s="35">
        <v>-56</v>
      </c>
      <c r="AC55" s="155"/>
      <c r="AD55" s="35">
        <v>-213</v>
      </c>
      <c r="AE55" s="155"/>
      <c r="AF55" s="35">
        <v>-592</v>
      </c>
      <c r="AG55" s="155"/>
      <c r="AH55" s="35">
        <v>-45</v>
      </c>
      <c r="AI55" s="155"/>
      <c r="AJ55" s="217">
        <v>-95</v>
      </c>
      <c r="AK55" s="155"/>
      <c r="AL55" s="35">
        <v>-314</v>
      </c>
      <c r="AM55" s="155"/>
      <c r="AN55" s="35">
        <v>-318</v>
      </c>
      <c r="AO55" s="36"/>
      <c r="AP55" s="35">
        <v>-14</v>
      </c>
      <c r="AQ55" s="36"/>
      <c r="AR55" s="35">
        <v>-331</v>
      </c>
      <c r="AS55" s="36"/>
      <c r="AT55" s="35">
        <v>-331</v>
      </c>
      <c r="AU55" s="155"/>
      <c r="AV55" s="35">
        <v>-337</v>
      </c>
      <c r="AW55" s="36"/>
      <c r="AX55" s="35">
        <v>-16</v>
      </c>
      <c r="AY55" s="36"/>
      <c r="AZ55" s="35">
        <v>-119</v>
      </c>
      <c r="BA55" s="36"/>
      <c r="BB55" s="42"/>
    </row>
    <row r="56" spans="1:54" outlineLevel="1">
      <c r="A56" s="37" t="s">
        <v>282</v>
      </c>
      <c r="B56" s="155"/>
      <c r="C56" s="155">
        <v>-149</v>
      </c>
      <c r="D56" s="155"/>
      <c r="E56" s="155">
        <v>-149</v>
      </c>
      <c r="F56" s="155"/>
      <c r="G56" s="155">
        <v>-7500</v>
      </c>
      <c r="H56" s="155"/>
      <c r="I56" s="155">
        <v>-7500</v>
      </c>
      <c r="J56" s="155"/>
      <c r="K56" s="155">
        <v>-7500</v>
      </c>
      <c r="L56" s="155"/>
      <c r="M56" s="155">
        <v>-7500</v>
      </c>
      <c r="N56" s="155"/>
      <c r="O56" s="155">
        <v>0</v>
      </c>
      <c r="P56" s="155"/>
      <c r="Q56" s="155">
        <v>0</v>
      </c>
      <c r="R56" s="155"/>
      <c r="S56" s="155">
        <v>0</v>
      </c>
      <c r="T56" s="36"/>
      <c r="U56" s="36"/>
      <c r="V56" s="155">
        <v>-149</v>
      </c>
      <c r="W56" s="155"/>
      <c r="X56" s="155">
        <v>-149</v>
      </c>
      <c r="Y56" s="155"/>
      <c r="Z56" s="155">
        <v>0</v>
      </c>
      <c r="AA56" s="155"/>
      <c r="AB56" s="155">
        <v>0</v>
      </c>
      <c r="AC56" s="155"/>
      <c r="AD56" s="155">
        <v>-130</v>
      </c>
      <c r="AE56" s="155"/>
      <c r="AF56" s="155">
        <v>-7500</v>
      </c>
      <c r="AG56" s="155"/>
      <c r="AH56" s="155">
        <v>0</v>
      </c>
      <c r="AI56" s="155"/>
      <c r="AJ56" s="183">
        <v>-7</v>
      </c>
      <c r="AK56" s="155"/>
      <c r="AL56" s="155">
        <v>-7</v>
      </c>
      <c r="AM56" s="155"/>
      <c r="AN56" s="155">
        <v>0</v>
      </c>
      <c r="AO56" s="36"/>
      <c r="AP56" s="155">
        <v>0</v>
      </c>
      <c r="AQ56" s="36"/>
      <c r="AR56" s="155">
        <v>0</v>
      </c>
      <c r="AS56" s="36"/>
      <c r="AT56" s="155">
        <v>0</v>
      </c>
      <c r="AU56" s="155"/>
      <c r="AV56" s="155">
        <v>0</v>
      </c>
      <c r="AW56" s="36"/>
      <c r="AX56" s="155">
        <v>0</v>
      </c>
      <c r="AY56" s="36"/>
      <c r="AZ56" s="155">
        <v>-745</v>
      </c>
      <c r="BA56" s="36"/>
      <c r="BB56" s="42"/>
    </row>
    <row r="57" spans="1:54" outlineLevel="1">
      <c r="A57" s="34" t="s">
        <v>285</v>
      </c>
      <c r="B57" s="155"/>
      <c r="C57" s="35">
        <v>-39837</v>
      </c>
      <c r="D57" s="155"/>
      <c r="E57" s="35">
        <v>-39837</v>
      </c>
      <c r="F57" s="155"/>
      <c r="G57" s="35">
        <v>0</v>
      </c>
      <c r="H57" s="155"/>
      <c r="I57" s="35">
        <v>0</v>
      </c>
      <c r="J57" s="155"/>
      <c r="K57" s="35">
        <v>-1094</v>
      </c>
      <c r="L57" s="155"/>
      <c r="M57" s="35">
        <v>-1094</v>
      </c>
      <c r="N57" s="155"/>
      <c r="O57" s="35">
        <v>0</v>
      </c>
      <c r="P57" s="155"/>
      <c r="Q57" s="35">
        <v>-362</v>
      </c>
      <c r="R57" s="155"/>
      <c r="S57" s="35">
        <v>-362</v>
      </c>
      <c r="T57" s="36"/>
      <c r="U57" s="36"/>
      <c r="V57" s="35">
        <v>-38784</v>
      </c>
      <c r="W57" s="155"/>
      <c r="X57" s="35">
        <v>-38784</v>
      </c>
      <c r="Y57" s="155"/>
      <c r="Z57" s="35">
        <v>-7500</v>
      </c>
      <c r="AA57" s="155"/>
      <c r="AB57" s="35">
        <v>-7500</v>
      </c>
      <c r="AC57" s="155"/>
      <c r="AD57" s="35">
        <v>-7500</v>
      </c>
      <c r="AE57" s="155"/>
      <c r="AF57" s="35">
        <v>-130</v>
      </c>
      <c r="AG57" s="155"/>
      <c r="AH57" s="35">
        <v>0</v>
      </c>
      <c r="AI57" s="155"/>
      <c r="AJ57" s="217">
        <v>0</v>
      </c>
      <c r="AK57" s="155"/>
      <c r="AL57" s="35">
        <v>0</v>
      </c>
      <c r="AM57" s="155"/>
      <c r="AN57" s="35">
        <v>-7</v>
      </c>
      <c r="AO57" s="36"/>
      <c r="AP57" s="35">
        <v>-2908</v>
      </c>
      <c r="AQ57" s="36"/>
      <c r="AR57" s="35">
        <v>-12708</v>
      </c>
      <c r="AS57" s="36"/>
      <c r="AT57" s="35">
        <v>-12708</v>
      </c>
      <c r="AU57" s="155"/>
      <c r="AV57" s="35">
        <v>-16205</v>
      </c>
      <c r="AW57" s="36"/>
      <c r="AX57" s="35">
        <v>0</v>
      </c>
      <c r="AY57" s="36"/>
      <c r="AZ57" s="35">
        <v>0</v>
      </c>
      <c r="BA57" s="36"/>
      <c r="BB57" s="42"/>
    </row>
    <row r="58" spans="1:54" outlineLevel="1">
      <c r="A58" s="37" t="s">
        <v>286</v>
      </c>
      <c r="B58" s="155"/>
      <c r="C58" s="155">
        <v>72600</v>
      </c>
      <c r="D58" s="155"/>
      <c r="E58" s="155">
        <v>72600</v>
      </c>
      <c r="F58" s="155"/>
      <c r="G58" s="155">
        <v>25000</v>
      </c>
      <c r="H58" s="155"/>
      <c r="I58" s="155">
        <v>30000</v>
      </c>
      <c r="J58" s="155"/>
      <c r="K58" s="155">
        <v>30000</v>
      </c>
      <c r="L58" s="155"/>
      <c r="M58" s="155">
        <v>30000</v>
      </c>
      <c r="N58" s="155"/>
      <c r="O58" s="155">
        <v>51000</v>
      </c>
      <c r="P58" s="155"/>
      <c r="Q58" s="155">
        <v>68000</v>
      </c>
      <c r="R58" s="155"/>
      <c r="S58" s="155">
        <v>130500</v>
      </c>
      <c r="T58" s="36"/>
      <c r="U58" s="36"/>
      <c r="V58" s="155">
        <v>72600</v>
      </c>
      <c r="W58" s="155"/>
      <c r="X58" s="155">
        <v>72600</v>
      </c>
      <c r="Y58" s="155"/>
      <c r="Z58" s="155">
        <v>25000</v>
      </c>
      <c r="AA58" s="155"/>
      <c r="AB58" s="155">
        <v>30000</v>
      </c>
      <c r="AC58" s="155"/>
      <c r="AD58" s="155">
        <v>30000</v>
      </c>
      <c r="AE58" s="155"/>
      <c r="AF58" s="155">
        <v>30000</v>
      </c>
      <c r="AG58" s="155"/>
      <c r="AH58" s="155">
        <v>51000</v>
      </c>
      <c r="AI58" s="155"/>
      <c r="AJ58" s="183">
        <v>68000</v>
      </c>
      <c r="AK58" s="155"/>
      <c r="AL58" s="155">
        <v>130500</v>
      </c>
      <c r="AM58" s="155"/>
      <c r="AN58" s="155">
        <v>206500</v>
      </c>
      <c r="AO58" s="36"/>
      <c r="AP58" s="155">
        <v>29750</v>
      </c>
      <c r="AQ58" s="36"/>
      <c r="AR58" s="155">
        <v>29750</v>
      </c>
      <c r="AS58" s="36"/>
      <c r="AT58" s="155">
        <v>29750</v>
      </c>
      <c r="AU58" s="155"/>
      <c r="AV58" s="155">
        <v>29750</v>
      </c>
      <c r="AW58" s="36"/>
      <c r="AX58" s="155">
        <v>3000</v>
      </c>
      <c r="AY58" s="36"/>
      <c r="AZ58" s="155">
        <v>3000</v>
      </c>
      <c r="BA58" s="36"/>
      <c r="BB58" s="42"/>
    </row>
    <row r="59" spans="1:54" outlineLevel="1">
      <c r="A59" s="34" t="s">
        <v>287</v>
      </c>
      <c r="B59" s="155"/>
      <c r="C59" s="35">
        <v>-72500</v>
      </c>
      <c r="D59" s="155"/>
      <c r="E59" s="35">
        <v>-72500</v>
      </c>
      <c r="F59" s="155"/>
      <c r="G59" s="35">
        <v>-25000</v>
      </c>
      <c r="H59" s="155"/>
      <c r="I59" s="35">
        <v>-30000</v>
      </c>
      <c r="J59" s="155"/>
      <c r="K59" s="35">
        <v>-30000</v>
      </c>
      <c r="L59" s="155"/>
      <c r="M59" s="35">
        <v>-30000</v>
      </c>
      <c r="N59" s="155"/>
      <c r="O59" s="35">
        <v>-21000</v>
      </c>
      <c r="P59" s="155"/>
      <c r="Q59" s="35">
        <v>-68000</v>
      </c>
      <c r="R59" s="155"/>
      <c r="S59" s="35">
        <v>-91500</v>
      </c>
      <c r="T59" s="36"/>
      <c r="U59" s="36"/>
      <c r="V59" s="35">
        <v>-72500</v>
      </c>
      <c r="W59" s="155"/>
      <c r="X59" s="35">
        <v>-72500</v>
      </c>
      <c r="Y59" s="155"/>
      <c r="Z59" s="35">
        <v>-25000</v>
      </c>
      <c r="AA59" s="155"/>
      <c r="AB59" s="35">
        <v>-30000</v>
      </c>
      <c r="AC59" s="155"/>
      <c r="AD59" s="35">
        <v>-30000</v>
      </c>
      <c r="AE59" s="155"/>
      <c r="AF59" s="35">
        <v>-30000</v>
      </c>
      <c r="AG59" s="155"/>
      <c r="AH59" s="35">
        <v>-21000</v>
      </c>
      <c r="AI59" s="155"/>
      <c r="AJ59" s="217">
        <v>-68000</v>
      </c>
      <c r="AK59" s="155"/>
      <c r="AL59" s="35">
        <v>-91500</v>
      </c>
      <c r="AM59" s="155"/>
      <c r="AN59" s="35">
        <v>-141500</v>
      </c>
      <c r="AO59" s="36"/>
      <c r="AP59" s="35">
        <v>-14000</v>
      </c>
      <c r="AQ59" s="36"/>
      <c r="AR59" s="35">
        <v>-14200</v>
      </c>
      <c r="AS59" s="36"/>
      <c r="AT59" s="35">
        <v>-14200</v>
      </c>
      <c r="AU59" s="155"/>
      <c r="AV59" s="35">
        <v>-14200</v>
      </c>
      <c r="AW59" s="36"/>
      <c r="AX59" s="35">
        <v>0</v>
      </c>
      <c r="AY59" s="36"/>
      <c r="AZ59" s="35">
        <v>-55</v>
      </c>
      <c r="BA59" s="36"/>
      <c r="BB59" s="42"/>
    </row>
    <row r="60" spans="1:54" outlineLevel="1">
      <c r="A60" s="37" t="s">
        <v>214</v>
      </c>
      <c r="B60" s="155"/>
      <c r="C60" s="155">
        <v>0</v>
      </c>
      <c r="D60" s="155"/>
      <c r="E60" s="155">
        <v>0</v>
      </c>
      <c r="F60" s="155"/>
      <c r="G60" s="155">
        <v>-4803</v>
      </c>
      <c r="H60" s="155"/>
      <c r="I60" s="155">
        <v>-8404</v>
      </c>
      <c r="J60" s="155"/>
      <c r="K60" s="155">
        <v>-12594</v>
      </c>
      <c r="L60" s="155"/>
      <c r="M60" s="155">
        <f>-3474-12594</f>
        <v>-16068</v>
      </c>
      <c r="N60" s="155"/>
      <c r="O60" s="155">
        <v>-5077</v>
      </c>
      <c r="P60" s="155"/>
      <c r="Q60" s="155">
        <v>-9180</v>
      </c>
      <c r="R60" s="155"/>
      <c r="S60" s="155">
        <v>-13598</v>
      </c>
      <c r="T60" s="36"/>
      <c r="U60" s="36"/>
      <c r="V60" s="155">
        <v>-7626</v>
      </c>
      <c r="W60" s="155"/>
      <c r="X60" s="155">
        <v>-11361</v>
      </c>
      <c r="Y60" s="155"/>
      <c r="Z60" s="155">
        <v>-4803</v>
      </c>
      <c r="AA60" s="155"/>
      <c r="AB60" s="155">
        <v>-8404</v>
      </c>
      <c r="AC60" s="155"/>
      <c r="AD60" s="155">
        <v>-12594</v>
      </c>
      <c r="AE60" s="155"/>
      <c r="AF60" s="155">
        <v>-16068</v>
      </c>
      <c r="AG60" s="155"/>
      <c r="AH60" s="155">
        <v>-5077</v>
      </c>
      <c r="AI60" s="155"/>
      <c r="AJ60" s="183">
        <v>-9180</v>
      </c>
      <c r="AK60" s="155"/>
      <c r="AL60" s="155">
        <v>-13598</v>
      </c>
      <c r="AM60" s="155"/>
      <c r="AN60" s="155">
        <v>-20465</v>
      </c>
      <c r="AO60" s="36"/>
      <c r="AP60" s="155">
        <v>-3187</v>
      </c>
      <c r="AQ60" s="36"/>
      <c r="AR60" s="155">
        <v>-6353</v>
      </c>
      <c r="AS60" s="36"/>
      <c r="AT60" s="155">
        <v>-9614</v>
      </c>
      <c r="AU60" s="155"/>
      <c r="AV60" s="155">
        <v>-12758</v>
      </c>
      <c r="AW60" s="36"/>
      <c r="AX60" s="155">
        <v>-3029</v>
      </c>
      <c r="AY60" s="36"/>
      <c r="AZ60" s="155">
        <v>-5600</v>
      </c>
      <c r="BA60" s="36"/>
      <c r="BB60" s="42"/>
    </row>
    <row r="61" spans="1:54" outlineLevel="1">
      <c r="A61" s="34" t="s">
        <v>297</v>
      </c>
      <c r="B61" s="155"/>
      <c r="C61" s="35"/>
      <c r="D61" s="155"/>
      <c r="E61" s="35"/>
      <c r="F61" s="155"/>
      <c r="G61" s="35"/>
      <c r="H61" s="155"/>
      <c r="I61" s="35"/>
      <c r="J61" s="155"/>
      <c r="K61" s="35"/>
      <c r="L61" s="155"/>
      <c r="M61" s="35"/>
      <c r="N61" s="155"/>
      <c r="O61" s="35"/>
      <c r="P61" s="155"/>
      <c r="Q61" s="35"/>
      <c r="R61" s="155"/>
      <c r="S61" s="35"/>
      <c r="T61" s="36"/>
      <c r="U61" s="36"/>
      <c r="V61" s="35">
        <v>977500</v>
      </c>
      <c r="W61" s="155"/>
      <c r="X61" s="35">
        <v>977500</v>
      </c>
      <c r="Y61" s="155"/>
      <c r="Z61" s="35">
        <v>0</v>
      </c>
      <c r="AA61" s="155"/>
      <c r="AB61" s="35">
        <v>0</v>
      </c>
      <c r="AC61" s="155"/>
      <c r="AD61" s="35">
        <v>0</v>
      </c>
      <c r="AE61" s="155"/>
      <c r="AF61" s="35">
        <v>0</v>
      </c>
      <c r="AG61" s="155"/>
      <c r="AH61" s="35">
        <v>0</v>
      </c>
      <c r="AI61" s="155"/>
      <c r="AJ61" s="217">
        <v>0</v>
      </c>
      <c r="AK61" s="155"/>
      <c r="AL61" s="35">
        <v>0</v>
      </c>
      <c r="AM61" s="155"/>
      <c r="AN61" s="35">
        <v>0</v>
      </c>
      <c r="AO61" s="36"/>
      <c r="AP61" s="35">
        <v>0</v>
      </c>
      <c r="AQ61" s="36"/>
      <c r="AR61" s="35">
        <v>0</v>
      </c>
      <c r="AS61" s="36"/>
      <c r="AT61" s="35">
        <v>0</v>
      </c>
      <c r="AU61" s="155"/>
      <c r="AV61" s="35">
        <v>0</v>
      </c>
      <c r="AW61" s="36"/>
      <c r="AX61" s="35">
        <v>0</v>
      </c>
      <c r="AY61" s="36"/>
      <c r="AZ61" s="35">
        <v>0</v>
      </c>
      <c r="BA61" s="36"/>
      <c r="BB61" s="42"/>
    </row>
    <row r="62" spans="1:54" outlineLevel="1">
      <c r="A62" s="37" t="s">
        <v>288</v>
      </c>
      <c r="B62" s="155"/>
      <c r="C62" s="155">
        <v>-32647</v>
      </c>
      <c r="D62" s="155"/>
      <c r="E62" s="155">
        <v>-39316</v>
      </c>
      <c r="F62" s="155"/>
      <c r="G62" s="155">
        <v>-2947</v>
      </c>
      <c r="H62" s="155"/>
      <c r="I62" s="155">
        <v>-6043</v>
      </c>
      <c r="J62" s="155"/>
      <c r="K62" s="155">
        <v>-9053</v>
      </c>
      <c r="L62" s="155"/>
      <c r="M62" s="155">
        <v>-12651</v>
      </c>
      <c r="N62" s="155"/>
      <c r="O62" s="155">
        <v>-4153</v>
      </c>
      <c r="P62" s="155"/>
      <c r="Q62" s="155">
        <v>-8417</v>
      </c>
      <c r="R62" s="155"/>
      <c r="S62" s="155">
        <v>-12922</v>
      </c>
      <c r="T62" s="36"/>
      <c r="U62" s="36"/>
      <c r="V62" s="155">
        <v>-25021</v>
      </c>
      <c r="W62" s="155"/>
      <c r="X62" s="155">
        <v>-27955</v>
      </c>
      <c r="Y62" s="155"/>
      <c r="Z62" s="155">
        <v>-2947</v>
      </c>
      <c r="AA62" s="155"/>
      <c r="AB62" s="155">
        <v>-6043</v>
      </c>
      <c r="AC62" s="155"/>
      <c r="AD62" s="155">
        <v>-9053</v>
      </c>
      <c r="AE62" s="155"/>
      <c r="AF62" s="155">
        <v>-12651</v>
      </c>
      <c r="AG62" s="155"/>
      <c r="AH62" s="155">
        <v>-10498</v>
      </c>
      <c r="AI62" s="155"/>
      <c r="AJ62" s="183">
        <v>-21248</v>
      </c>
      <c r="AK62" s="155"/>
      <c r="AL62" s="155">
        <v>-32996</v>
      </c>
      <c r="AM62" s="155"/>
      <c r="AN62" s="155">
        <v>-53678</v>
      </c>
      <c r="AO62" s="36"/>
      <c r="AP62" s="155">
        <v>-15343</v>
      </c>
      <c r="AQ62" s="36"/>
      <c r="AR62" s="155">
        <v>-29040</v>
      </c>
      <c r="AS62" s="36"/>
      <c r="AT62" s="155">
        <v>-37283</v>
      </c>
      <c r="AU62" s="155"/>
      <c r="AV62" s="155">
        <v>-45973</v>
      </c>
      <c r="AW62" s="36"/>
      <c r="AX62" s="155">
        <v>-8142</v>
      </c>
      <c r="AY62" s="36"/>
      <c r="AZ62" s="155">
        <v>-18076</v>
      </c>
      <c r="BA62" s="36"/>
      <c r="BB62" s="42"/>
    </row>
    <row r="63" spans="1:54">
      <c r="A63" s="39" t="s">
        <v>219</v>
      </c>
      <c r="B63" s="38"/>
      <c r="C63" s="40">
        <f>SUM(C44:C62)</f>
        <v>482569</v>
      </c>
      <c r="D63" s="38"/>
      <c r="E63" s="40">
        <f>SUM(E44:E62)</f>
        <v>475727</v>
      </c>
      <c r="F63" s="38"/>
      <c r="G63" s="40">
        <f>SUM(G44:G62)</f>
        <v>-13387</v>
      </c>
      <c r="H63" s="38"/>
      <c r="I63" s="40">
        <v>-23274</v>
      </c>
      <c r="J63" s="38"/>
      <c r="K63" s="40">
        <v>-1005</v>
      </c>
      <c r="L63" s="38"/>
      <c r="M63" s="40">
        <v>-1910</v>
      </c>
      <c r="N63" s="155"/>
      <c r="O63" s="40">
        <f>SUM(O44:O62)</f>
        <v>19582</v>
      </c>
      <c r="P63" s="155"/>
      <c r="Q63" s="40">
        <f>SUM(Q44:Q62)</f>
        <v>12736</v>
      </c>
      <c r="R63" s="155"/>
      <c r="S63" s="40">
        <f>SUM(S44:S62)</f>
        <v>39854</v>
      </c>
      <c r="T63" s="36"/>
      <c r="U63" s="36"/>
      <c r="V63" s="40">
        <f>SUM(V44:V62)</f>
        <v>443412</v>
      </c>
      <c r="W63" s="38"/>
      <c r="X63" s="40">
        <f>SUM(X44:X62)</f>
        <v>436413</v>
      </c>
      <c r="Y63" s="38"/>
      <c r="Z63" s="40">
        <f>SUM(Z44:Z62)</f>
        <v>-13413</v>
      </c>
      <c r="AA63" s="38"/>
      <c r="AB63" s="40">
        <f>SUM(AB44:AB62)</f>
        <v>-23330</v>
      </c>
      <c r="AC63" s="38"/>
      <c r="AD63" s="40">
        <f>SUM(AD44:AD62)</f>
        <v>-1321</v>
      </c>
      <c r="AE63" s="38"/>
      <c r="AF63" s="40">
        <f>SUM(AF44:AF62)</f>
        <v>-2605</v>
      </c>
      <c r="AG63" s="155"/>
      <c r="AH63" s="40">
        <f>SUM(AH44:AH62)</f>
        <v>19530</v>
      </c>
      <c r="AI63" s="155"/>
      <c r="AJ63" s="40">
        <f>SUM(AJ44:AJ62)</f>
        <v>12358</v>
      </c>
      <c r="AK63" s="155"/>
      <c r="AL63" s="40">
        <f>SUM(AL44:AL62)</f>
        <v>39268</v>
      </c>
      <c r="AM63" s="38"/>
      <c r="AN63" s="40">
        <f>SUM(AN44:AN62)</f>
        <v>59139</v>
      </c>
      <c r="AO63" s="36"/>
      <c r="AP63" s="40">
        <f>SUM(AP44:AP62)</f>
        <v>114088</v>
      </c>
      <c r="AQ63" s="36"/>
      <c r="AR63" s="40">
        <v>74203</v>
      </c>
      <c r="AS63" s="36"/>
      <c r="AT63" s="40">
        <v>66905</v>
      </c>
      <c r="AU63" s="38"/>
      <c r="AV63" s="40">
        <f>SUM(AV44:AV62)</f>
        <v>63362</v>
      </c>
      <c r="AW63" s="36"/>
      <c r="AX63" s="40">
        <f>SUM(AX44:AX62)</f>
        <v>19736</v>
      </c>
      <c r="AY63" s="36"/>
      <c r="AZ63" s="40">
        <f>SUM(AZ44:AZ62)</f>
        <v>23662</v>
      </c>
      <c r="BA63" s="36"/>
      <c r="BB63" s="41"/>
    </row>
    <row r="64" spans="1:54">
      <c r="A64" s="37" t="s">
        <v>94</v>
      </c>
      <c r="B64" s="38"/>
      <c r="C64" s="161">
        <v>335</v>
      </c>
      <c r="D64" s="38"/>
      <c r="E64" s="161">
        <v>429</v>
      </c>
      <c r="F64" s="38"/>
      <c r="G64" s="161">
        <v>55</v>
      </c>
      <c r="H64" s="38"/>
      <c r="I64" s="161">
        <v>-410</v>
      </c>
      <c r="J64" s="38"/>
      <c r="K64" s="161">
        <v>-554</v>
      </c>
      <c r="L64" s="38"/>
      <c r="M64" s="161">
        <v>122</v>
      </c>
      <c r="N64" s="155"/>
      <c r="O64" s="161">
        <v>-32</v>
      </c>
      <c r="P64" s="155"/>
      <c r="Q64" s="161">
        <v>111</v>
      </c>
      <c r="R64" s="155"/>
      <c r="S64" s="161">
        <v>-29</v>
      </c>
      <c r="T64" s="36"/>
      <c r="U64" s="36"/>
      <c r="V64" s="161">
        <v>335</v>
      </c>
      <c r="W64" s="38"/>
      <c r="X64" s="161">
        <v>429</v>
      </c>
      <c r="Y64" s="38"/>
      <c r="Z64" s="161">
        <v>55</v>
      </c>
      <c r="AA64" s="38"/>
      <c r="AB64" s="161">
        <v>-410</v>
      </c>
      <c r="AC64" s="38"/>
      <c r="AD64" s="161">
        <v>-555</v>
      </c>
      <c r="AE64" s="38"/>
      <c r="AF64" s="161">
        <v>122</v>
      </c>
      <c r="AG64" s="155"/>
      <c r="AH64" s="161">
        <v>-32</v>
      </c>
      <c r="AI64" s="155"/>
      <c r="AJ64" s="161">
        <v>111</v>
      </c>
      <c r="AK64" s="155"/>
      <c r="AL64" s="161">
        <v>-29</v>
      </c>
      <c r="AM64" s="38"/>
      <c r="AN64" s="161">
        <v>139</v>
      </c>
      <c r="AO64" s="36"/>
      <c r="AP64" s="161">
        <v>-216</v>
      </c>
      <c r="AQ64" s="36"/>
      <c r="AR64" s="161">
        <v>1</v>
      </c>
      <c r="AS64" s="36"/>
      <c r="AT64" s="161">
        <v>619</v>
      </c>
      <c r="AU64" s="38"/>
      <c r="AV64" s="161">
        <v>1191</v>
      </c>
      <c r="AW64" s="36"/>
      <c r="AX64" s="161">
        <v>-101</v>
      </c>
      <c r="AY64" s="36"/>
      <c r="AZ64" s="161">
        <v>-51</v>
      </c>
      <c r="BA64" s="36"/>
      <c r="BB64" s="41"/>
    </row>
    <row r="65" spans="1:54">
      <c r="A65" s="39" t="s">
        <v>95</v>
      </c>
      <c r="B65" s="38"/>
      <c r="C65" s="35">
        <v>30436</v>
      </c>
      <c r="D65" s="38"/>
      <c r="E65" s="35">
        <v>47237</v>
      </c>
      <c r="F65" s="38"/>
      <c r="G65" s="35">
        <v>-42057</v>
      </c>
      <c r="H65" s="38"/>
      <c r="I65" s="35">
        <v>5382</v>
      </c>
      <c r="J65" s="38"/>
      <c r="K65" s="35">
        <v>-31842</v>
      </c>
      <c r="L65" s="38"/>
      <c r="M65" s="35">
        <v>-37635</v>
      </c>
      <c r="N65" s="155"/>
      <c r="O65" s="35">
        <v>-30594</v>
      </c>
      <c r="P65" s="155"/>
      <c r="Q65" s="35">
        <v>-20428</v>
      </c>
      <c r="R65" s="155"/>
      <c r="S65" s="35">
        <v>-28629</v>
      </c>
      <c r="T65" s="36"/>
      <c r="U65" s="36"/>
      <c r="V65" s="35">
        <f>V31+V41+V63+V64</f>
        <v>30436</v>
      </c>
      <c r="W65" s="38"/>
      <c r="X65" s="35">
        <f>X31+X41+X63+X64</f>
        <v>47237</v>
      </c>
      <c r="Y65" s="38"/>
      <c r="Z65" s="35">
        <f>Z31+Z41+Z63+Z64</f>
        <v>-42058</v>
      </c>
      <c r="AA65" s="38"/>
      <c r="AB65" s="35">
        <f>AB31+AB41+AB63+AB64</f>
        <v>5382</v>
      </c>
      <c r="AC65" s="38"/>
      <c r="AD65" s="35">
        <f>AD31+AD41+AD63+AD64</f>
        <v>-31842</v>
      </c>
      <c r="AE65" s="38"/>
      <c r="AF65" s="35">
        <f>AF31+AF41+AF63+AF64</f>
        <v>-37635</v>
      </c>
      <c r="AG65" s="155"/>
      <c r="AH65" s="35">
        <f>AH31+AH41+AH63+AH64</f>
        <v>-30594</v>
      </c>
      <c r="AI65" s="155"/>
      <c r="AJ65" s="35">
        <f>AJ31+AJ41+AJ63+AJ64</f>
        <v>-20428</v>
      </c>
      <c r="AK65" s="155"/>
      <c r="AL65" s="35">
        <f>AL31+AL41+AL63+AL64</f>
        <v>-28629</v>
      </c>
      <c r="AM65" s="38"/>
      <c r="AN65" s="35">
        <f>AN31+AN41+AN63+AN64</f>
        <v>-29755</v>
      </c>
      <c r="AO65" s="36"/>
      <c r="AP65" s="35">
        <f>AP31+AP41+AP63+AP64</f>
        <v>108477</v>
      </c>
      <c r="AQ65" s="36"/>
      <c r="AR65" s="35">
        <v>77828</v>
      </c>
      <c r="AS65" s="36"/>
      <c r="AT65" s="35">
        <v>29109</v>
      </c>
      <c r="AU65" s="38"/>
      <c r="AV65" s="35">
        <f>AV31+AV41+AV63+AV64</f>
        <v>56210</v>
      </c>
      <c r="AW65" s="36"/>
      <c r="AX65" s="35">
        <f>AX31+AX41+AX63+AX64</f>
        <v>-46571</v>
      </c>
      <c r="AY65" s="36"/>
      <c r="AZ65" s="35">
        <f>AZ31+AZ41+AZ63+AZ64</f>
        <v>-22445</v>
      </c>
      <c r="BA65" s="36"/>
      <c r="BB65" s="42"/>
    </row>
    <row r="66" spans="1:54" ht="15" customHeight="1">
      <c r="A66" s="37" t="s">
        <v>96</v>
      </c>
      <c r="B66" s="38"/>
      <c r="C66" s="155"/>
      <c r="D66" s="38"/>
      <c r="E66" s="155"/>
      <c r="F66" s="38"/>
      <c r="G66" s="155"/>
      <c r="H66" s="38"/>
      <c r="I66" s="155"/>
      <c r="J66" s="38"/>
      <c r="K66" s="155"/>
      <c r="L66" s="38"/>
      <c r="M66" s="155"/>
      <c r="N66" s="155"/>
      <c r="O66" s="155"/>
      <c r="P66" s="155"/>
      <c r="Q66" s="155"/>
      <c r="R66" s="155"/>
      <c r="S66" s="155"/>
      <c r="T66" s="36"/>
      <c r="U66" s="36"/>
      <c r="V66" s="155"/>
      <c r="W66" s="38"/>
      <c r="X66" s="155"/>
      <c r="Y66" s="38"/>
      <c r="Z66" s="155"/>
      <c r="AA66" s="38"/>
      <c r="AB66" s="155"/>
      <c r="AC66" s="38"/>
      <c r="AD66" s="155"/>
      <c r="AE66" s="38"/>
      <c r="AF66" s="155"/>
      <c r="AG66" s="155"/>
      <c r="AH66" s="155"/>
      <c r="AI66" s="155"/>
      <c r="AJ66" s="155"/>
      <c r="AK66" s="155"/>
      <c r="AL66" s="155"/>
      <c r="AM66" s="38"/>
      <c r="AN66" s="155"/>
      <c r="AO66" s="36"/>
      <c r="AP66" s="155"/>
      <c r="AQ66" s="36"/>
      <c r="AR66" s="155"/>
      <c r="AS66" s="36"/>
      <c r="AT66" s="155"/>
      <c r="AU66" s="38"/>
      <c r="AV66" s="155"/>
      <c r="AW66" s="36"/>
      <c r="AX66" s="155"/>
      <c r="AY66" s="36"/>
      <c r="AZ66" s="155"/>
      <c r="BA66" s="36"/>
      <c r="BB66" s="36"/>
    </row>
    <row r="67" spans="1:54" ht="15" customHeight="1">
      <c r="A67" s="193" t="s">
        <v>97</v>
      </c>
      <c r="B67" s="155"/>
      <c r="C67" s="35">
        <v>34252</v>
      </c>
      <c r="D67" s="155"/>
      <c r="E67" s="35">
        <v>34252</v>
      </c>
      <c r="F67" s="155"/>
      <c r="G67" s="35">
        <v>81489</v>
      </c>
      <c r="H67" s="155"/>
      <c r="I67" s="35">
        <v>81489</v>
      </c>
      <c r="J67" s="155"/>
      <c r="K67" s="35">
        <v>81489</v>
      </c>
      <c r="L67" s="155"/>
      <c r="M67" s="35">
        <v>81489</v>
      </c>
      <c r="N67" s="155"/>
      <c r="O67" s="35">
        <v>43854</v>
      </c>
      <c r="P67" s="155"/>
      <c r="Q67" s="35">
        <v>43854</v>
      </c>
      <c r="R67" s="155"/>
      <c r="S67" s="35">
        <v>43854</v>
      </c>
      <c r="T67" s="36"/>
      <c r="U67" s="36"/>
      <c r="V67" s="35">
        <v>34253</v>
      </c>
      <c r="W67" s="155"/>
      <c r="X67" s="35">
        <v>34252</v>
      </c>
      <c r="Y67" s="155"/>
      <c r="Z67" s="35">
        <v>81489</v>
      </c>
      <c r="AA67" s="155"/>
      <c r="AB67" s="35">
        <v>81489</v>
      </c>
      <c r="AC67" s="155"/>
      <c r="AD67" s="35">
        <v>81489</v>
      </c>
      <c r="AE67" s="155"/>
      <c r="AF67" s="35">
        <v>81489</v>
      </c>
      <c r="AG67" s="155"/>
      <c r="AH67" s="35">
        <v>43854</v>
      </c>
      <c r="AI67" s="155"/>
      <c r="AJ67" s="35">
        <v>43854</v>
      </c>
      <c r="AK67" s="155"/>
      <c r="AL67" s="35">
        <v>43854</v>
      </c>
      <c r="AM67" s="155"/>
      <c r="AN67" s="35">
        <v>43854</v>
      </c>
      <c r="AO67" s="36"/>
      <c r="AP67" s="35">
        <v>14099</v>
      </c>
      <c r="AQ67" s="36"/>
      <c r="AR67" s="35">
        <v>14099</v>
      </c>
      <c r="AS67" s="36"/>
      <c r="AT67" s="35">
        <v>14099</v>
      </c>
      <c r="AU67" s="155"/>
      <c r="AV67" s="35">
        <v>14099</v>
      </c>
      <c r="AW67" s="36"/>
      <c r="AX67" s="35">
        <v>70309</v>
      </c>
      <c r="AY67" s="36"/>
      <c r="AZ67" s="35">
        <v>70309</v>
      </c>
      <c r="BA67" s="36"/>
      <c r="BB67" s="42"/>
    </row>
    <row r="68" spans="1:54" ht="15" customHeight="1" thickBot="1">
      <c r="A68" s="37" t="s">
        <v>98</v>
      </c>
      <c r="B68" s="155" t="s">
        <v>6</v>
      </c>
      <c r="C68" s="194">
        <v>64689</v>
      </c>
      <c r="D68" s="155" t="s">
        <v>6</v>
      </c>
      <c r="E68" s="194">
        <v>81489</v>
      </c>
      <c r="F68" s="155" t="s">
        <v>6</v>
      </c>
      <c r="G68" s="194">
        <v>39432</v>
      </c>
      <c r="H68" s="155" t="s">
        <v>6</v>
      </c>
      <c r="I68" s="194">
        <v>86871</v>
      </c>
      <c r="J68" s="155" t="s">
        <v>6</v>
      </c>
      <c r="K68" s="194">
        <v>49647</v>
      </c>
      <c r="L68" s="155" t="s">
        <v>6</v>
      </c>
      <c r="M68" s="194">
        <v>43854</v>
      </c>
      <c r="N68" s="156"/>
      <c r="O68" s="194">
        <v>13260</v>
      </c>
      <c r="P68" s="156"/>
      <c r="Q68" s="194">
        <v>23426</v>
      </c>
      <c r="R68" s="156"/>
      <c r="S68" s="194">
        <v>15225</v>
      </c>
      <c r="T68" s="36"/>
      <c r="U68" s="36"/>
      <c r="V68" s="194">
        <f>V65+V67</f>
        <v>64689</v>
      </c>
      <c r="W68" s="155" t="s">
        <v>6</v>
      </c>
      <c r="X68" s="194">
        <f>X65+X67</f>
        <v>81489</v>
      </c>
      <c r="Y68" s="155" t="s">
        <v>6</v>
      </c>
      <c r="Z68" s="194">
        <f>Z65+Z67</f>
        <v>39431</v>
      </c>
      <c r="AA68" s="155" t="s">
        <v>6</v>
      </c>
      <c r="AB68" s="194">
        <f>AB65+AB67</f>
        <v>86871</v>
      </c>
      <c r="AC68" s="155" t="s">
        <v>6</v>
      </c>
      <c r="AD68" s="194">
        <f>AD65+AD67</f>
        <v>49647</v>
      </c>
      <c r="AE68" s="155" t="s">
        <v>6</v>
      </c>
      <c r="AF68" s="194">
        <f>AF65+AF67</f>
        <v>43854</v>
      </c>
      <c r="AG68" s="156"/>
      <c r="AH68" s="194">
        <f>AH65+AH67</f>
        <v>13260</v>
      </c>
      <c r="AI68" s="156"/>
      <c r="AJ68" s="194">
        <f>AJ65+AJ67</f>
        <v>23426</v>
      </c>
      <c r="AK68" s="156"/>
      <c r="AL68" s="194">
        <f>AL65+AL67</f>
        <v>15225</v>
      </c>
      <c r="AM68" s="155" t="s">
        <v>6</v>
      </c>
      <c r="AN68" s="194">
        <f>AN65+AN67</f>
        <v>14099</v>
      </c>
      <c r="AO68" s="36"/>
      <c r="AP68" s="194">
        <f>AP65+AP67</f>
        <v>122576</v>
      </c>
      <c r="AQ68" s="36"/>
      <c r="AR68" s="194">
        <v>91927</v>
      </c>
      <c r="AS68" s="36"/>
      <c r="AT68" s="194">
        <v>43208</v>
      </c>
      <c r="AU68" s="155" t="s">
        <v>6</v>
      </c>
      <c r="AV68" s="194">
        <f>AV65+AV67</f>
        <v>70309</v>
      </c>
      <c r="AW68" s="36"/>
      <c r="AX68" s="194">
        <f>AX65+AX67</f>
        <v>23738</v>
      </c>
      <c r="AY68" s="36"/>
      <c r="AZ68" s="194">
        <f>AZ65+AZ67</f>
        <v>47864</v>
      </c>
      <c r="BA68" s="36"/>
      <c r="BB68" s="36"/>
    </row>
    <row r="69" spans="1:54" ht="13.5" customHeight="1" thickTop="1">
      <c r="A69" s="39" t="s">
        <v>99</v>
      </c>
      <c r="B69" s="38"/>
      <c r="C69" s="195"/>
      <c r="D69" s="38"/>
      <c r="E69" s="195"/>
      <c r="F69" s="38"/>
      <c r="G69" s="195"/>
      <c r="H69" s="38"/>
      <c r="I69" s="195"/>
      <c r="J69" s="38"/>
      <c r="K69" s="195"/>
      <c r="L69" s="38"/>
      <c r="M69" s="195"/>
      <c r="N69" s="24"/>
      <c r="O69" s="195"/>
      <c r="Q69" s="195"/>
      <c r="S69" s="195"/>
      <c r="T69" s="36"/>
      <c r="U69" s="36"/>
      <c r="V69" s="195"/>
      <c r="W69" s="38"/>
      <c r="X69" s="195"/>
      <c r="Y69" s="38"/>
      <c r="Z69" s="195"/>
      <c r="AA69" s="38"/>
      <c r="AB69" s="195"/>
      <c r="AC69" s="38"/>
      <c r="AD69" s="195"/>
      <c r="AE69" s="38"/>
      <c r="AF69" s="195"/>
      <c r="AG69" s="24"/>
      <c r="AH69" s="195"/>
      <c r="AJ69" s="195"/>
      <c r="AL69" s="195"/>
      <c r="AM69" s="38"/>
      <c r="AN69" s="195"/>
      <c r="AO69" s="36"/>
      <c r="AP69" s="195"/>
      <c r="AQ69" s="36"/>
      <c r="AR69" s="195"/>
      <c r="AS69" s="36"/>
      <c r="AT69" s="195"/>
      <c r="AU69" s="38"/>
      <c r="AV69" s="195"/>
      <c r="AW69" s="36"/>
      <c r="AX69" s="195"/>
      <c r="AY69" s="36"/>
      <c r="AZ69" s="195"/>
      <c r="BA69" s="36"/>
      <c r="BB69" s="36"/>
    </row>
    <row r="70" spans="1:54" ht="14.25" customHeight="1">
      <c r="A70" s="37" t="s">
        <v>100</v>
      </c>
      <c r="B70" s="155" t="s">
        <v>6</v>
      </c>
      <c r="C70" s="155">
        <v>2673</v>
      </c>
      <c r="D70" s="155" t="s">
        <v>6</v>
      </c>
      <c r="E70" s="155">
        <v>5711</v>
      </c>
      <c r="F70" s="155" t="s">
        <v>6</v>
      </c>
      <c r="G70" s="155">
        <v>1053</v>
      </c>
      <c r="H70" s="155" t="s">
        <v>6</v>
      </c>
      <c r="I70" s="155">
        <v>3864</v>
      </c>
      <c r="J70" s="155" t="s">
        <v>6</v>
      </c>
      <c r="K70" s="155">
        <v>5296</v>
      </c>
      <c r="L70" s="155" t="s">
        <v>6</v>
      </c>
      <c r="M70" s="155">
        <v>7827</v>
      </c>
      <c r="N70" s="155"/>
      <c r="O70" s="155">
        <v>1356</v>
      </c>
      <c r="P70" s="155"/>
      <c r="Q70" s="155">
        <v>5181</v>
      </c>
      <c r="R70" s="155"/>
      <c r="S70" s="155">
        <v>6981</v>
      </c>
      <c r="T70" s="36"/>
      <c r="U70" s="36"/>
      <c r="V70" s="155">
        <v>2673</v>
      </c>
      <c r="W70" s="155" t="s">
        <v>6</v>
      </c>
      <c r="X70" s="155">
        <v>5711</v>
      </c>
      <c r="Y70" s="155" t="s">
        <v>6</v>
      </c>
      <c r="Z70" s="155">
        <v>1053</v>
      </c>
      <c r="AA70" s="155" t="s">
        <v>6</v>
      </c>
      <c r="AB70" s="155">
        <v>3864</v>
      </c>
      <c r="AC70" s="155" t="s">
        <v>6</v>
      </c>
      <c r="AD70" s="155">
        <v>5296</v>
      </c>
      <c r="AE70" s="155" t="s">
        <v>6</v>
      </c>
      <c r="AF70" s="155">
        <v>7827</v>
      </c>
      <c r="AG70" s="155"/>
      <c r="AH70" s="155">
        <v>1356</v>
      </c>
      <c r="AI70" s="155"/>
      <c r="AJ70" s="155">
        <v>5181</v>
      </c>
      <c r="AK70" s="155"/>
      <c r="AL70" s="155">
        <v>6981</v>
      </c>
      <c r="AM70" s="155" t="s">
        <v>6</v>
      </c>
      <c r="AN70" s="155">
        <v>7881.62</v>
      </c>
      <c r="AO70" s="36"/>
      <c r="AP70" s="155">
        <v>623</v>
      </c>
      <c r="AQ70" s="36"/>
      <c r="AR70" s="155">
        <v>1339.1019999999999</v>
      </c>
      <c r="AS70" s="36"/>
      <c r="AT70" s="155">
        <v>2767</v>
      </c>
      <c r="AU70" s="155" t="s">
        <v>6</v>
      </c>
      <c r="AV70" s="155">
        <v>2695</v>
      </c>
      <c r="AW70" s="36"/>
      <c r="AX70" s="155">
        <v>1510</v>
      </c>
      <c r="AY70" s="36"/>
      <c r="AZ70" s="155">
        <v>1994</v>
      </c>
      <c r="BA70" s="36"/>
      <c r="BB70" s="42"/>
    </row>
    <row r="71" spans="1:54" ht="12.75" customHeight="1">
      <c r="A71" s="34" t="s">
        <v>101</v>
      </c>
      <c r="B71" s="155"/>
      <c r="C71" s="35">
        <v>60347</v>
      </c>
      <c r="D71" s="155"/>
      <c r="E71" s="35">
        <v>69622</v>
      </c>
      <c r="F71" s="155"/>
      <c r="G71" s="35">
        <v>66192</v>
      </c>
      <c r="H71" s="155"/>
      <c r="I71" s="35">
        <v>76353</v>
      </c>
      <c r="J71" s="155"/>
      <c r="K71" s="35">
        <v>136396</v>
      </c>
      <c r="L71" s="155"/>
      <c r="M71" s="35">
        <v>146076</v>
      </c>
      <c r="N71" s="155"/>
      <c r="O71" s="35">
        <v>60573</v>
      </c>
      <c r="P71" s="155"/>
      <c r="Q71" s="35">
        <v>71240</v>
      </c>
      <c r="R71" s="155"/>
      <c r="S71" s="35">
        <v>131773</v>
      </c>
      <c r="T71" s="36"/>
      <c r="U71" s="36"/>
      <c r="V71" s="35">
        <v>60347</v>
      </c>
      <c r="W71" s="155"/>
      <c r="X71" s="35">
        <v>69622</v>
      </c>
      <c r="Y71" s="155"/>
      <c r="Z71" s="35">
        <v>66192</v>
      </c>
      <c r="AA71" s="155"/>
      <c r="AB71" s="35">
        <v>76353</v>
      </c>
      <c r="AC71" s="155"/>
      <c r="AD71" s="35">
        <v>136396</v>
      </c>
      <c r="AE71" s="155"/>
      <c r="AF71" s="35">
        <v>146076</v>
      </c>
      <c r="AG71" s="155"/>
      <c r="AH71" s="35">
        <v>60573</v>
      </c>
      <c r="AI71" s="155"/>
      <c r="AJ71" s="35">
        <v>71211</v>
      </c>
      <c r="AK71" s="155"/>
      <c r="AL71" s="35">
        <v>131744</v>
      </c>
      <c r="AM71" s="155"/>
      <c r="AN71" s="35">
        <v>144456</v>
      </c>
      <c r="AO71" s="36"/>
      <c r="AP71" s="35">
        <v>61852</v>
      </c>
      <c r="AQ71" s="36"/>
      <c r="AR71" s="35">
        <v>76780.635631080484</v>
      </c>
      <c r="AS71" s="36"/>
      <c r="AT71" s="35">
        <v>140751</v>
      </c>
      <c r="AU71" s="155"/>
      <c r="AV71" s="35">
        <v>152678</v>
      </c>
      <c r="AW71" s="36"/>
      <c r="AX71" s="35">
        <v>62510</v>
      </c>
      <c r="AY71" s="36"/>
      <c r="AZ71" s="35">
        <v>75136</v>
      </c>
      <c r="BA71" s="36"/>
      <c r="BB71" s="42"/>
    </row>
    <row r="72" spans="1:54" ht="13.5" customHeight="1">
      <c r="A72" s="32" t="s">
        <v>103</v>
      </c>
      <c r="B72" s="155"/>
      <c r="C72" s="155"/>
      <c r="D72" s="155"/>
      <c r="E72" s="155"/>
      <c r="F72" s="155"/>
      <c r="G72" s="155"/>
      <c r="H72" s="155"/>
      <c r="I72" s="155"/>
      <c r="J72" s="155"/>
      <c r="K72" s="155"/>
      <c r="L72" s="155"/>
      <c r="M72" s="155"/>
      <c r="N72" s="155"/>
      <c r="O72" s="155"/>
      <c r="P72" s="155"/>
      <c r="Q72" s="155"/>
      <c r="R72" s="155"/>
      <c r="S72" s="155"/>
      <c r="T72" s="36"/>
      <c r="U72" s="36"/>
      <c r="V72" s="155" t="s">
        <v>140</v>
      </c>
      <c r="W72" s="155"/>
      <c r="X72" s="155"/>
      <c r="Y72" s="155"/>
      <c r="Z72" s="155"/>
      <c r="AA72" s="155"/>
      <c r="AB72" s="155"/>
      <c r="AC72" s="155"/>
      <c r="AD72" s="155"/>
      <c r="AE72" s="155"/>
      <c r="AF72" s="155"/>
      <c r="AG72" s="155"/>
      <c r="AH72" s="155"/>
      <c r="AI72" s="155"/>
      <c r="AJ72" s="155"/>
      <c r="AK72" s="155"/>
      <c r="AL72" s="155"/>
      <c r="AM72" s="155"/>
      <c r="AN72" s="155"/>
      <c r="AO72" s="36"/>
      <c r="AP72" s="155"/>
      <c r="AQ72" s="36"/>
      <c r="AR72" s="155"/>
      <c r="AS72" s="36"/>
      <c r="AT72" s="155"/>
      <c r="AU72" s="155"/>
      <c r="AV72" s="155"/>
      <c r="AW72" s="36"/>
      <c r="AX72" s="155"/>
      <c r="AY72" s="36"/>
      <c r="AZ72" s="155"/>
      <c r="BA72" s="36"/>
      <c r="BB72" s="42"/>
    </row>
    <row r="73" spans="1:54">
      <c r="A73" s="34" t="s">
        <v>215</v>
      </c>
      <c r="C73" s="35">
        <v>2080</v>
      </c>
      <c r="E73" s="35">
        <v>6973</v>
      </c>
      <c r="G73" s="35">
        <v>4432</v>
      </c>
      <c r="I73" s="35">
        <v>7787</v>
      </c>
      <c r="K73" s="35">
        <v>9318</v>
      </c>
      <c r="M73" s="35">
        <v>14920</v>
      </c>
      <c r="N73" s="155"/>
      <c r="O73" s="35">
        <v>4097</v>
      </c>
      <c r="P73" s="155"/>
      <c r="Q73" s="35">
        <v>6778</v>
      </c>
      <c r="R73" s="155"/>
      <c r="S73" s="35">
        <v>9352</v>
      </c>
      <c r="T73" s="36"/>
      <c r="U73" s="36"/>
      <c r="V73" s="35">
        <v>2080</v>
      </c>
      <c r="X73" s="35">
        <v>6973</v>
      </c>
      <c r="Z73" s="35">
        <v>4432</v>
      </c>
      <c r="AB73" s="35">
        <v>7787</v>
      </c>
      <c r="AD73" s="35">
        <v>9318</v>
      </c>
      <c r="AF73" s="35">
        <v>14920</v>
      </c>
      <c r="AG73" s="155"/>
      <c r="AH73" s="35">
        <v>4097</v>
      </c>
      <c r="AI73" s="155"/>
      <c r="AJ73" s="35">
        <v>6778</v>
      </c>
      <c r="AK73" s="155"/>
      <c r="AL73" s="35">
        <v>9352</v>
      </c>
      <c r="AN73" s="35">
        <v>10732</v>
      </c>
      <c r="AO73" s="36"/>
      <c r="AP73" s="35">
        <v>270</v>
      </c>
      <c r="AQ73" s="36"/>
      <c r="AR73" s="35">
        <v>772.06929489423328</v>
      </c>
      <c r="AS73" s="36"/>
      <c r="AT73" s="35">
        <v>2472</v>
      </c>
      <c r="AV73" s="35">
        <v>4372</v>
      </c>
      <c r="AW73" s="36"/>
      <c r="AX73" s="35">
        <v>220</v>
      </c>
      <c r="AY73" s="36"/>
      <c r="AZ73" s="35">
        <v>2159</v>
      </c>
      <c r="BA73" s="36"/>
      <c r="BB73" s="36"/>
    </row>
    <row r="74" spans="1:54">
      <c r="A74" s="37" t="s">
        <v>216</v>
      </c>
      <c r="B74" s="155"/>
      <c r="C74" s="155">
        <v>74</v>
      </c>
      <c r="D74" s="155"/>
      <c r="E74" s="155">
        <v>146</v>
      </c>
      <c r="F74" s="155"/>
      <c r="G74" s="155">
        <v>0</v>
      </c>
      <c r="H74" s="155"/>
      <c r="I74" s="155">
        <v>1540</v>
      </c>
      <c r="J74" s="155"/>
      <c r="K74" s="155">
        <v>1565</v>
      </c>
      <c r="L74" s="155"/>
      <c r="M74" s="155">
        <v>1565</v>
      </c>
      <c r="N74" s="155"/>
      <c r="O74" s="155">
        <v>0</v>
      </c>
      <c r="P74" s="155"/>
      <c r="Q74" s="155">
        <v>0</v>
      </c>
      <c r="R74" s="155"/>
      <c r="S74" s="155">
        <v>0</v>
      </c>
      <c r="T74" s="36"/>
      <c r="U74" s="36"/>
      <c r="V74" s="155">
        <v>74</v>
      </c>
      <c r="W74" s="155"/>
      <c r="X74" s="155">
        <v>146</v>
      </c>
      <c r="Y74" s="155"/>
      <c r="Z74" s="155">
        <v>0</v>
      </c>
      <c r="AA74" s="155"/>
      <c r="AB74" s="155">
        <v>1540</v>
      </c>
      <c r="AC74" s="155"/>
      <c r="AD74" s="155">
        <v>1565</v>
      </c>
      <c r="AE74" s="155"/>
      <c r="AF74" s="155">
        <v>1565</v>
      </c>
      <c r="AG74" s="155"/>
      <c r="AH74" s="155">
        <v>0</v>
      </c>
      <c r="AI74" s="155"/>
      <c r="AJ74" s="155">
        <v>0</v>
      </c>
      <c r="AK74" s="155"/>
      <c r="AL74" s="155">
        <v>0</v>
      </c>
      <c r="AM74" s="155"/>
      <c r="AN74" s="155">
        <v>0</v>
      </c>
      <c r="AO74" s="36"/>
      <c r="AP74" s="155">
        <v>0</v>
      </c>
      <c r="AQ74" s="36"/>
      <c r="AR74" s="155">
        <v>0</v>
      </c>
      <c r="AS74" s="36"/>
      <c r="AT74" s="155">
        <v>0</v>
      </c>
      <c r="AU74" s="155"/>
      <c r="AV74" s="155">
        <v>0</v>
      </c>
      <c r="AW74" s="36"/>
      <c r="AX74" s="155">
        <v>0</v>
      </c>
      <c r="AY74" s="36"/>
      <c r="AZ74" s="155">
        <v>125</v>
      </c>
      <c r="BA74" s="36"/>
      <c r="BB74" s="36"/>
    </row>
    <row r="75" spans="1:54">
      <c r="A75" s="34" t="s">
        <v>110</v>
      </c>
      <c r="C75" s="35">
        <v>244800</v>
      </c>
      <c r="D75" s="176"/>
      <c r="E75" s="35">
        <v>244800</v>
      </c>
      <c r="F75" s="176"/>
      <c r="G75" s="35">
        <v>0</v>
      </c>
      <c r="H75" s="176"/>
      <c r="I75" s="35">
        <v>0</v>
      </c>
      <c r="J75" s="176"/>
      <c r="K75" s="35">
        <v>0</v>
      </c>
      <c r="L75" s="176"/>
      <c r="M75" s="35">
        <v>0</v>
      </c>
      <c r="N75" s="155"/>
      <c r="O75" s="35">
        <v>0</v>
      </c>
      <c r="P75" s="155"/>
      <c r="Q75" s="35">
        <v>0</v>
      </c>
      <c r="R75" s="155"/>
      <c r="S75" s="35">
        <v>0</v>
      </c>
      <c r="T75" s="36"/>
      <c r="U75" s="36"/>
      <c r="V75" s="35">
        <v>244800</v>
      </c>
      <c r="W75" s="176"/>
      <c r="X75" s="35">
        <v>244800</v>
      </c>
      <c r="Y75" s="176"/>
      <c r="Z75" s="35">
        <v>0</v>
      </c>
      <c r="AA75" s="176"/>
      <c r="AB75" s="35">
        <v>0</v>
      </c>
      <c r="AC75" s="176"/>
      <c r="AD75" s="35">
        <v>0</v>
      </c>
      <c r="AE75" s="176"/>
      <c r="AF75" s="35">
        <v>0</v>
      </c>
      <c r="AG75" s="155"/>
      <c r="AH75" s="35">
        <v>0</v>
      </c>
      <c r="AI75" s="155"/>
      <c r="AJ75" s="35">
        <v>0</v>
      </c>
      <c r="AK75" s="155"/>
      <c r="AL75" s="35">
        <v>0</v>
      </c>
      <c r="AM75" s="176"/>
      <c r="AN75" s="35">
        <v>0</v>
      </c>
      <c r="AO75" s="36"/>
      <c r="AP75" s="35">
        <v>0</v>
      </c>
      <c r="AQ75" s="36"/>
      <c r="AR75" s="35">
        <v>0</v>
      </c>
      <c r="AS75" s="36"/>
      <c r="AT75" s="35">
        <v>0</v>
      </c>
      <c r="AU75" s="176"/>
      <c r="AV75" s="35">
        <v>0</v>
      </c>
      <c r="AW75" s="36"/>
      <c r="AX75" s="35">
        <v>0</v>
      </c>
      <c r="AY75" s="36"/>
      <c r="AZ75" s="35">
        <v>0</v>
      </c>
      <c r="BA75" s="36"/>
      <c r="BB75" s="36"/>
    </row>
    <row r="76" spans="1:54">
      <c r="A76" s="37" t="s">
        <v>102</v>
      </c>
      <c r="B76" s="155"/>
      <c r="C76" s="155">
        <v>3512</v>
      </c>
      <c r="D76" s="155"/>
      <c r="E76" s="155">
        <v>1621</v>
      </c>
      <c r="F76" s="155"/>
      <c r="G76" s="155">
        <v>1101</v>
      </c>
      <c r="H76" s="155"/>
      <c r="I76" s="155">
        <v>1144</v>
      </c>
      <c r="J76" s="155"/>
      <c r="K76" s="155">
        <v>1994</v>
      </c>
      <c r="L76" s="155"/>
      <c r="M76" s="155">
        <v>2820</v>
      </c>
      <c r="N76" s="155"/>
      <c r="O76" s="155">
        <v>809</v>
      </c>
      <c r="P76" s="155"/>
      <c r="Q76" s="155">
        <v>1083</v>
      </c>
      <c r="R76" s="155"/>
      <c r="S76" s="155">
        <v>1083</v>
      </c>
      <c r="T76" s="36"/>
      <c r="U76" s="36"/>
      <c r="V76" s="155">
        <v>3512</v>
      </c>
      <c r="W76" s="155"/>
      <c r="X76" s="155">
        <v>1621</v>
      </c>
      <c r="Y76" s="155"/>
      <c r="Z76" s="155">
        <v>1101</v>
      </c>
      <c r="AA76" s="155"/>
      <c r="AB76" s="155">
        <v>1144</v>
      </c>
      <c r="AC76" s="155"/>
      <c r="AD76" s="155">
        <v>1994</v>
      </c>
      <c r="AE76" s="155"/>
      <c r="AF76" s="155">
        <v>2820</v>
      </c>
      <c r="AG76" s="155"/>
      <c r="AH76" s="155">
        <v>809</v>
      </c>
      <c r="AI76" s="155"/>
      <c r="AJ76" s="155">
        <v>1083</v>
      </c>
      <c r="AK76" s="155"/>
      <c r="AL76" s="155">
        <v>2388</v>
      </c>
      <c r="AM76" s="155"/>
      <c r="AN76" s="155">
        <v>1402</v>
      </c>
      <c r="AO76" s="36"/>
      <c r="AP76" s="155">
        <v>1565</v>
      </c>
      <c r="AQ76" s="36"/>
      <c r="AR76" s="155">
        <v>1088.30359</v>
      </c>
      <c r="AS76" s="36"/>
      <c r="AT76" s="155">
        <v>1699</v>
      </c>
      <c r="AU76" s="155"/>
      <c r="AV76" s="155">
        <v>2124</v>
      </c>
      <c r="AW76" s="36"/>
      <c r="AX76" s="155">
        <v>1617</v>
      </c>
      <c r="AY76" s="36"/>
      <c r="AZ76" s="155">
        <v>1505</v>
      </c>
      <c r="BA76" s="36"/>
      <c r="BB76" s="36"/>
    </row>
    <row r="77" spans="1:54">
      <c r="A77" s="34" t="s">
        <v>111</v>
      </c>
      <c r="C77" s="35">
        <v>16375</v>
      </c>
      <c r="D77" s="176"/>
      <c r="E77" s="35">
        <v>16375</v>
      </c>
      <c r="F77" s="176"/>
      <c r="G77" s="35">
        <v>0</v>
      </c>
      <c r="H77" s="176"/>
      <c r="I77" s="35">
        <v>0</v>
      </c>
      <c r="J77" s="176"/>
      <c r="K77" s="35">
        <v>0</v>
      </c>
      <c r="L77" s="176"/>
      <c r="M77" s="35">
        <v>0</v>
      </c>
      <c r="N77" s="155"/>
      <c r="O77" s="35">
        <v>0</v>
      </c>
      <c r="P77" s="155"/>
      <c r="Q77" s="35">
        <v>0</v>
      </c>
      <c r="R77" s="155"/>
      <c r="S77" s="35">
        <v>0</v>
      </c>
      <c r="T77" s="36"/>
      <c r="U77" s="36"/>
      <c r="V77" s="35">
        <v>16375</v>
      </c>
      <c r="W77" s="176"/>
      <c r="X77" s="35">
        <v>16375</v>
      </c>
      <c r="Y77" s="176"/>
      <c r="Z77" s="35">
        <v>0</v>
      </c>
      <c r="AA77" s="176"/>
      <c r="AB77" s="35">
        <v>0</v>
      </c>
      <c r="AC77" s="176"/>
      <c r="AD77" s="35">
        <v>0</v>
      </c>
      <c r="AE77" s="176"/>
      <c r="AF77" s="35">
        <v>0</v>
      </c>
      <c r="AG77" s="155"/>
      <c r="AH77" s="35">
        <v>0</v>
      </c>
      <c r="AI77" s="155"/>
      <c r="AJ77" s="35">
        <v>0</v>
      </c>
      <c r="AK77" s="155"/>
      <c r="AL77" s="35">
        <v>0</v>
      </c>
      <c r="AM77" s="176"/>
      <c r="AN77" s="35">
        <v>0</v>
      </c>
      <c r="AO77" s="36"/>
      <c r="AP77" s="35">
        <v>0</v>
      </c>
      <c r="AQ77" s="36"/>
      <c r="AR77" s="35">
        <v>0</v>
      </c>
      <c r="AS77" s="36"/>
      <c r="AT77" s="35">
        <v>0</v>
      </c>
      <c r="AU77" s="176"/>
      <c r="AV77" s="35">
        <v>0</v>
      </c>
      <c r="AW77" s="36"/>
      <c r="AX77" s="35">
        <v>0</v>
      </c>
      <c r="AY77" s="36"/>
      <c r="AZ77" s="35">
        <v>0</v>
      </c>
      <c r="BA77" s="36"/>
      <c r="BB77" s="36"/>
    </row>
    <row r="78" spans="1:54">
      <c r="A78" s="37" t="s">
        <v>112</v>
      </c>
      <c r="B78" s="155"/>
      <c r="C78" s="155">
        <v>4672</v>
      </c>
      <c r="D78" s="155"/>
      <c r="E78" s="155">
        <v>4672</v>
      </c>
      <c r="F78" s="155"/>
      <c r="G78" s="155">
        <v>0</v>
      </c>
      <c r="H78" s="155"/>
      <c r="I78" s="155">
        <v>0</v>
      </c>
      <c r="J78" s="155"/>
      <c r="K78" s="155">
        <v>0</v>
      </c>
      <c r="L78" s="155"/>
      <c r="M78" s="155">
        <v>0</v>
      </c>
      <c r="N78" s="155"/>
      <c r="O78" s="155">
        <v>0</v>
      </c>
      <c r="P78" s="155"/>
      <c r="Q78" s="155">
        <v>0</v>
      </c>
      <c r="R78" s="155"/>
      <c r="S78" s="155">
        <v>0</v>
      </c>
      <c r="T78" s="36"/>
      <c r="U78" s="36"/>
      <c r="V78" s="155">
        <v>4698</v>
      </c>
      <c r="W78" s="155"/>
      <c r="X78" s="155">
        <v>4698</v>
      </c>
      <c r="Y78" s="155"/>
      <c r="Z78" s="155">
        <v>0</v>
      </c>
      <c r="AA78" s="155"/>
      <c r="AB78" s="155">
        <v>0</v>
      </c>
      <c r="AC78" s="155"/>
      <c r="AD78" s="155">
        <v>0</v>
      </c>
      <c r="AE78" s="155"/>
      <c r="AF78" s="155">
        <v>0</v>
      </c>
      <c r="AG78" s="155"/>
      <c r="AH78" s="155">
        <v>0</v>
      </c>
      <c r="AI78" s="155"/>
      <c r="AJ78" s="155">
        <v>0</v>
      </c>
      <c r="AK78" s="155"/>
      <c r="AL78" s="155">
        <v>0</v>
      </c>
      <c r="AM78" s="155"/>
      <c r="AN78" s="155">
        <v>0</v>
      </c>
      <c r="AO78" s="36"/>
      <c r="AP78" s="155">
        <v>0</v>
      </c>
      <c r="AQ78" s="36"/>
      <c r="AR78" s="155">
        <v>0</v>
      </c>
      <c r="AS78" s="36"/>
      <c r="AT78" s="155">
        <v>0</v>
      </c>
      <c r="AU78" s="155"/>
      <c r="AV78" s="155">
        <v>0</v>
      </c>
      <c r="AW78" s="36"/>
      <c r="AX78" s="155">
        <v>0</v>
      </c>
      <c r="AY78" s="36"/>
      <c r="AZ78" s="155">
        <v>0</v>
      </c>
      <c r="BA78" s="36"/>
      <c r="BB78" s="36"/>
    </row>
    <row r="79" spans="1:54">
      <c r="A79" s="34" t="s">
        <v>312</v>
      </c>
      <c r="C79" s="35">
        <v>0</v>
      </c>
      <c r="D79" s="176"/>
      <c r="E79" s="35">
        <v>0</v>
      </c>
      <c r="F79" s="176"/>
      <c r="G79" s="35">
        <v>0</v>
      </c>
      <c r="H79" s="176"/>
      <c r="I79" s="35">
        <v>0</v>
      </c>
      <c r="J79" s="176"/>
      <c r="K79" s="35">
        <v>0</v>
      </c>
      <c r="L79" s="176"/>
      <c r="M79" s="35">
        <v>0</v>
      </c>
      <c r="N79" s="155"/>
      <c r="O79" s="35">
        <v>0</v>
      </c>
      <c r="P79" s="155"/>
      <c r="Q79" s="35">
        <v>0</v>
      </c>
      <c r="R79" s="155"/>
      <c r="S79" s="35">
        <v>0</v>
      </c>
      <c r="T79" s="36"/>
      <c r="U79" s="36"/>
      <c r="V79" s="35">
        <v>0</v>
      </c>
      <c r="W79" s="176"/>
      <c r="X79" s="35">
        <v>0</v>
      </c>
      <c r="Y79" s="176"/>
      <c r="Z79" s="35">
        <v>0</v>
      </c>
      <c r="AA79" s="176"/>
      <c r="AB79" s="35">
        <v>0</v>
      </c>
      <c r="AC79" s="176"/>
      <c r="AD79" s="35">
        <v>0</v>
      </c>
      <c r="AE79" s="176"/>
      <c r="AF79" s="35">
        <v>0</v>
      </c>
      <c r="AG79" s="155"/>
      <c r="AH79" s="35">
        <v>0</v>
      </c>
      <c r="AI79" s="155"/>
      <c r="AJ79" s="35">
        <v>0</v>
      </c>
      <c r="AK79" s="155"/>
      <c r="AL79" s="35">
        <v>0</v>
      </c>
      <c r="AM79" s="176"/>
      <c r="AN79" s="35">
        <v>0</v>
      </c>
      <c r="AO79" s="36"/>
      <c r="AP79" s="35">
        <v>0</v>
      </c>
      <c r="AQ79" s="36"/>
      <c r="AR79" s="35">
        <v>1287</v>
      </c>
      <c r="AS79" s="43"/>
      <c r="AT79" s="35">
        <v>1287</v>
      </c>
      <c r="AU79" s="176"/>
      <c r="AV79" s="35">
        <v>1287</v>
      </c>
      <c r="AW79" s="43"/>
      <c r="AX79" s="35">
        <v>0</v>
      </c>
      <c r="AY79" s="43"/>
      <c r="AZ79" s="35">
        <v>0</v>
      </c>
      <c r="BA79" s="43"/>
    </row>
    <row r="80" spans="1:54">
      <c r="C80" s="213"/>
      <c r="D80" s="213"/>
      <c r="E80" s="213"/>
      <c r="F80" s="213"/>
      <c r="G80" s="213"/>
      <c r="H80" s="213"/>
      <c r="I80" s="213"/>
      <c r="J80" s="213"/>
      <c r="K80" s="213"/>
      <c r="L80" s="213"/>
      <c r="M80" s="213"/>
      <c r="N80" s="213"/>
      <c r="O80" s="213"/>
      <c r="P80" s="213"/>
      <c r="Q80" s="213"/>
      <c r="R80" s="213"/>
      <c r="S80" s="213"/>
      <c r="V80" s="213"/>
      <c r="W80" s="213"/>
      <c r="X80" s="213"/>
      <c r="Y80" s="213"/>
      <c r="Z80" s="213"/>
      <c r="AA80" s="213"/>
      <c r="AB80" s="213"/>
      <c r="AC80" s="213"/>
      <c r="AD80" s="213"/>
      <c r="AE80" s="213"/>
      <c r="AF80" s="213"/>
      <c r="AG80" s="213"/>
      <c r="AH80" s="213"/>
      <c r="AI80" s="213"/>
      <c r="AJ80" s="213"/>
      <c r="AK80" s="213"/>
      <c r="AL80" s="213"/>
      <c r="AM80" s="213"/>
      <c r="AN80" s="213"/>
      <c r="AP80" s="213"/>
      <c r="AR80" s="213"/>
      <c r="AT80" s="213"/>
      <c r="AU80" s="213"/>
      <c r="AV80" s="213"/>
      <c r="AX80" s="213"/>
      <c r="AZ80" s="213"/>
    </row>
    <row r="81" spans="3:52">
      <c r="C81" s="213"/>
      <c r="D81" s="213"/>
      <c r="E81" s="213"/>
      <c r="F81" s="213"/>
      <c r="G81" s="213"/>
      <c r="H81" s="213"/>
      <c r="I81" s="213"/>
      <c r="J81" s="213"/>
      <c r="K81" s="213"/>
      <c r="L81" s="213"/>
      <c r="M81" s="213"/>
      <c r="N81" s="213"/>
      <c r="O81" s="213"/>
      <c r="P81" s="213"/>
      <c r="Q81" s="213"/>
      <c r="R81" s="213"/>
      <c r="S81" s="213"/>
      <c r="V81" s="213"/>
      <c r="W81" s="213"/>
      <c r="X81" s="213"/>
      <c r="Y81" s="213"/>
      <c r="Z81" s="213"/>
      <c r="AA81" s="213"/>
      <c r="AB81" s="213"/>
      <c r="AC81" s="213"/>
      <c r="AD81" s="213"/>
      <c r="AE81" s="213"/>
      <c r="AF81" s="213"/>
      <c r="AG81" s="213"/>
      <c r="AH81" s="213"/>
      <c r="AI81" s="213"/>
      <c r="AJ81" s="213"/>
      <c r="AK81" s="213"/>
      <c r="AL81" s="213"/>
      <c r="AM81" s="213"/>
      <c r="AN81" s="213"/>
      <c r="AP81" s="213"/>
      <c r="AR81" s="213"/>
      <c r="AT81" s="213"/>
      <c r="AU81" s="213"/>
      <c r="AV81" s="213"/>
      <c r="AX81" s="213"/>
      <c r="AZ81" s="213"/>
    </row>
    <row r="82" spans="3:52">
      <c r="C82" s="213"/>
      <c r="E82" s="213"/>
      <c r="G82" s="213"/>
      <c r="I82" s="213"/>
      <c r="K82" s="213"/>
      <c r="M82" s="213"/>
      <c r="N82" s="24"/>
      <c r="O82" s="213"/>
      <c r="Q82" s="213"/>
      <c r="S82" s="213"/>
      <c r="V82" s="213"/>
      <c r="X82" s="213"/>
      <c r="Z82" s="213"/>
      <c r="AB82" s="213"/>
      <c r="AD82" s="213"/>
      <c r="AF82" s="213"/>
      <c r="AG82" s="24"/>
      <c r="AH82" s="213"/>
      <c r="AJ82" s="213"/>
      <c r="AL82" s="213"/>
      <c r="AN82" s="213"/>
      <c r="AP82" s="213"/>
      <c r="AR82" s="213"/>
      <c r="AT82" s="213"/>
      <c r="AV82" s="213"/>
      <c r="AX82" s="213"/>
      <c r="AZ82" s="213"/>
    </row>
    <row r="83" spans="3:52">
      <c r="C83" s="213"/>
      <c r="D83" s="213"/>
      <c r="E83" s="213"/>
      <c r="F83" s="213"/>
      <c r="G83" s="213"/>
      <c r="H83" s="213"/>
      <c r="I83" s="213"/>
      <c r="J83" s="213"/>
      <c r="K83" s="213"/>
      <c r="L83" s="213"/>
      <c r="M83" s="213"/>
      <c r="N83" s="213"/>
      <c r="O83" s="213"/>
      <c r="P83" s="213"/>
      <c r="Q83" s="213"/>
      <c r="R83" s="213"/>
      <c r="S83" s="213"/>
      <c r="V83" s="213"/>
      <c r="W83" s="213"/>
      <c r="X83" s="213"/>
      <c r="Y83" s="213"/>
      <c r="Z83" s="213"/>
      <c r="AA83" s="213"/>
      <c r="AB83" s="213"/>
      <c r="AC83" s="213"/>
      <c r="AD83" s="213"/>
      <c r="AE83" s="213"/>
      <c r="AF83" s="213"/>
      <c r="AG83" s="213"/>
      <c r="AH83" s="213"/>
      <c r="AI83" s="213"/>
      <c r="AJ83" s="213"/>
      <c r="AK83" s="213"/>
      <c r="AL83" s="213"/>
      <c r="AM83" s="213"/>
      <c r="AN83" s="213"/>
      <c r="AP83" s="213"/>
      <c r="AR83" s="213"/>
      <c r="AT83" s="213"/>
      <c r="AU83" s="213"/>
      <c r="AV83" s="213"/>
      <c r="AX83" s="213"/>
      <c r="AZ83" s="213"/>
    </row>
    <row r="84" spans="3:52">
      <c r="C84" s="213"/>
      <c r="D84" s="213"/>
      <c r="E84" s="213"/>
      <c r="F84" s="213"/>
      <c r="G84" s="213"/>
      <c r="H84" s="213"/>
      <c r="I84" s="213"/>
      <c r="J84" s="213"/>
      <c r="K84" s="213"/>
      <c r="L84" s="213"/>
      <c r="M84" s="213"/>
      <c r="N84" s="213"/>
      <c r="O84" s="213"/>
      <c r="P84" s="213"/>
      <c r="Q84" s="213"/>
      <c r="R84" s="213"/>
      <c r="S84" s="213"/>
      <c r="V84" s="213"/>
      <c r="W84" s="213"/>
      <c r="X84" s="213"/>
      <c r="Y84" s="213"/>
      <c r="Z84" s="213"/>
      <c r="AA84" s="213"/>
      <c r="AB84" s="213"/>
      <c r="AC84" s="213"/>
      <c r="AD84" s="213"/>
      <c r="AE84" s="213"/>
      <c r="AF84" s="213"/>
      <c r="AG84" s="213"/>
      <c r="AH84" s="213"/>
      <c r="AI84" s="213"/>
      <c r="AJ84" s="213"/>
      <c r="AK84" s="213"/>
      <c r="AL84" s="213"/>
      <c r="AM84" s="213"/>
      <c r="AN84" s="213"/>
      <c r="AP84" s="213"/>
      <c r="AR84" s="213"/>
      <c r="AT84" s="213"/>
      <c r="AU84" s="213"/>
      <c r="AV84" s="213"/>
      <c r="AX84" s="213"/>
      <c r="AZ84" s="213"/>
    </row>
    <row r="85" spans="3:52">
      <c r="E85" s="24"/>
      <c r="M85" s="24"/>
      <c r="N85" s="24"/>
      <c r="X85" s="24"/>
      <c r="AF85" s="24"/>
      <c r="AG85" s="24"/>
      <c r="AN85" s="24"/>
      <c r="AV85" s="24"/>
    </row>
    <row r="86" spans="3:52">
      <c r="E86" s="24"/>
      <c r="M86" s="24"/>
      <c r="N86" s="24"/>
      <c r="X86" s="24"/>
      <c r="AF86" s="24"/>
      <c r="AG86" s="24"/>
      <c r="AN86" s="24"/>
      <c r="AV86" s="24"/>
    </row>
    <row r="87" spans="3:52">
      <c r="E87" s="24"/>
      <c r="M87" s="24"/>
      <c r="N87" s="24"/>
      <c r="X87" s="24"/>
      <c r="AF87" s="24"/>
      <c r="AG87" s="24"/>
      <c r="AN87" s="24"/>
      <c r="AV87" s="24"/>
    </row>
    <row r="88" spans="3:52">
      <c r="E88" s="33"/>
      <c r="M88" s="24"/>
      <c r="N88" s="24"/>
      <c r="X88" s="33"/>
      <c r="AF88" s="24"/>
      <c r="AG88" s="24"/>
      <c r="AN88" s="24"/>
      <c r="AV88" s="24"/>
    </row>
    <row r="89" spans="3:52">
      <c r="E89" s="33"/>
      <c r="M89" s="24"/>
      <c r="N89" s="24"/>
      <c r="X89" s="33"/>
      <c r="AF89" s="24"/>
      <c r="AG89" s="24"/>
      <c r="AN89" s="24"/>
      <c r="AV89" s="24"/>
    </row>
    <row r="90" spans="3:52">
      <c r="E90" s="33"/>
      <c r="M90" s="24"/>
      <c r="N90" s="24"/>
      <c r="X90" s="33"/>
      <c r="AF90" s="24"/>
      <c r="AG90" s="24"/>
      <c r="AN90" s="24"/>
      <c r="AV90" s="24"/>
    </row>
    <row r="91" spans="3:52">
      <c r="E91" s="33"/>
      <c r="M91" s="24"/>
      <c r="N91" s="24"/>
      <c r="X91" s="33"/>
      <c r="AF91" s="24"/>
      <c r="AG91" s="24"/>
      <c r="AN91" s="24"/>
      <c r="AV91" s="24"/>
    </row>
    <row r="92" spans="3:52">
      <c r="E92" s="33"/>
      <c r="M92" s="24"/>
      <c r="N92" s="24"/>
      <c r="X92" s="33"/>
      <c r="AF92" s="24"/>
      <c r="AG92" s="24"/>
      <c r="AN92" s="24"/>
      <c r="AV92" s="24"/>
    </row>
    <row r="93" spans="3:52">
      <c r="E93" s="33"/>
      <c r="M93" s="24"/>
      <c r="N93" s="24"/>
      <c r="X93" s="33"/>
      <c r="AF93" s="24"/>
      <c r="AG93" s="24"/>
      <c r="AN93" s="24"/>
      <c r="AV93" s="24"/>
    </row>
    <row r="94" spans="3:52">
      <c r="E94" s="33"/>
      <c r="M94" s="24"/>
      <c r="N94" s="24"/>
      <c r="X94" s="33"/>
      <c r="AF94" s="24"/>
      <c r="AG94" s="24"/>
      <c r="AN94" s="24"/>
      <c r="AV94" s="24"/>
    </row>
    <row r="95" spans="3:52">
      <c r="E95" s="33"/>
      <c r="M95" s="24"/>
      <c r="N95" s="24"/>
      <c r="X95" s="33"/>
      <c r="AF95" s="24"/>
      <c r="AG95" s="24"/>
      <c r="AN95" s="24"/>
      <c r="AV95" s="24"/>
    </row>
    <row r="96" spans="3:52">
      <c r="E96" s="33"/>
      <c r="M96" s="24"/>
      <c r="N96" s="24"/>
      <c r="X96" s="33"/>
      <c r="AF96" s="24"/>
      <c r="AG96" s="24"/>
      <c r="AN96" s="24"/>
      <c r="AV96" s="24"/>
    </row>
    <row r="97" spans="5:48">
      <c r="E97" s="33"/>
      <c r="M97" s="24"/>
      <c r="N97" s="24"/>
      <c r="X97" s="33"/>
      <c r="AF97" s="24"/>
      <c r="AG97" s="24"/>
      <c r="AN97" s="24"/>
      <c r="AV97" s="24"/>
    </row>
    <row r="98" spans="5:48">
      <c r="E98" s="33"/>
      <c r="M98" s="24"/>
      <c r="N98" s="24"/>
      <c r="X98" s="33"/>
      <c r="AF98" s="24"/>
      <c r="AG98" s="24"/>
      <c r="AN98" s="24"/>
      <c r="AV98" s="24"/>
    </row>
    <row r="99" spans="5:48">
      <c r="E99" s="33"/>
      <c r="M99" s="24"/>
      <c r="N99" s="24"/>
      <c r="X99" s="33"/>
      <c r="AF99" s="24"/>
      <c r="AG99" s="24"/>
      <c r="AN99" s="24"/>
      <c r="AV99" s="24"/>
    </row>
    <row r="100" spans="5:48">
      <c r="M100" s="24"/>
      <c r="N100" s="24"/>
      <c r="AF100" s="24"/>
      <c r="AG100" s="24"/>
      <c r="AN100" s="24"/>
      <c r="AV100" s="24"/>
    </row>
    <row r="101" spans="5:48">
      <c r="M101" s="24"/>
      <c r="N101" s="24"/>
      <c r="AF101" s="24"/>
      <c r="AG101" s="24"/>
      <c r="AN101" s="24"/>
      <c r="AV101" s="24"/>
    </row>
    <row r="102" spans="5:48">
      <c r="M102" s="24"/>
      <c r="N102" s="24"/>
      <c r="AF102" s="24"/>
      <c r="AG102" s="24"/>
      <c r="AN102" s="24"/>
      <c r="AV102" s="24"/>
    </row>
  </sheetData>
  <hyperlinks>
    <hyperlink ref="BB5" location="Contents!A1" display="Back"/>
  </hyperlinks>
  <pageMargins left="0.25" right="0.25" top="0.75" bottom="0.75" header="0.3" footer="0.3"/>
  <pageSetup scale="37" orientation="landscape" r:id="rId1"/>
  <headerFooter>
    <oddFooter>&amp;A</oddFooter>
  </headerFooter>
  <rowBreaks count="2" manualBreakCount="2">
    <brk id="49" max="16383" man="1"/>
    <brk id="7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heetViews>
  <sheetFormatPr defaultColWidth="0" defaultRowHeight="14.7" zeroHeight="1"/>
  <cols>
    <col min="1" max="1" width="4.44140625" style="8" customWidth="1"/>
    <col min="2" max="2" width="146.44140625" style="8" customWidth="1"/>
    <col min="3" max="3" width="4.44140625" style="8" customWidth="1"/>
    <col min="4" max="4" width="8.44140625" style="8" customWidth="1"/>
    <col min="5" max="16384" width="8.44140625" style="8" hidden="1"/>
  </cols>
  <sheetData>
    <row r="1" spans="1:4">
      <c r="A1" s="153"/>
    </row>
    <row r="2" spans="1:4">
      <c r="D2" s="180" t="s">
        <v>160</v>
      </c>
    </row>
    <row r="3" spans="1:4" ht="24.75" customHeight="1">
      <c r="B3" s="11" t="s">
        <v>164</v>
      </c>
    </row>
    <row r="4" spans="1:4"/>
    <row r="5" spans="1:4" ht="87">
      <c r="B5" s="178" t="s">
        <v>165</v>
      </c>
    </row>
    <row r="6" spans="1:4" ht="52.2">
      <c r="B6" s="178" t="s">
        <v>166</v>
      </c>
    </row>
    <row r="7" spans="1:4" ht="69.599999999999994">
      <c r="B7" s="178" t="s">
        <v>167</v>
      </c>
    </row>
    <row r="8" spans="1:4"/>
    <row r="9" spans="1:4"/>
    <row r="10" spans="1:4"/>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L41"/>
  <sheetViews>
    <sheetView showGridLines="0" zoomScale="80" zoomScaleNormal="80" zoomScaleSheetLayoutView="70" workbookViewId="0">
      <pane xSplit="2" ySplit="4" topLeftCell="AH5" activePane="bottomRight" state="frozen"/>
      <selection activeCell="A6" sqref="A6"/>
      <selection pane="topRight" activeCell="A6" sqref="A6"/>
      <selection pane="bottomLeft" activeCell="A6" sqref="A6"/>
      <selection pane="bottomRight" activeCell="AM30" sqref="AM30"/>
    </sheetView>
  </sheetViews>
  <sheetFormatPr defaultColWidth="0" defaultRowHeight="14.7" zeroHeight="1" outlineLevelCol="1"/>
  <cols>
    <col min="1" max="1" width="2.44140625" style="8" customWidth="1"/>
    <col min="2" max="2" width="53.44140625" style="8" customWidth="1"/>
    <col min="3" max="13" width="10.44140625" style="8" hidden="1" customWidth="1" outlineLevel="1"/>
    <col min="14" max="14" width="0.44140625" style="8" hidden="1" customWidth="1" outlineLevel="1"/>
    <col min="15" max="16" width="1.44140625" style="8" hidden="1" customWidth="1" outlineLevel="1"/>
    <col min="17" max="17" width="12.44140625" style="8" hidden="1" customWidth="1" outlineLevel="1"/>
    <col min="18" max="18" width="1.44140625" style="8" hidden="1" customWidth="1" outlineLevel="1"/>
    <col min="19" max="19" width="13" style="8" hidden="1" customWidth="1" outlineLevel="1"/>
    <col min="20" max="20" width="1.44140625" style="8" hidden="1" customWidth="1" outlineLevel="1"/>
    <col min="21" max="21" width="13" style="8" hidden="1" customWidth="1" outlineLevel="1"/>
    <col min="22" max="22" width="3.44140625" style="8" hidden="1" customWidth="1" outlineLevel="1"/>
    <col min="23" max="23" width="11.44140625" hidden="1" customWidth="1" collapsed="1"/>
    <col min="24" max="26" width="11.44140625" hidden="1" customWidth="1"/>
    <col min="27" max="40" width="14.44140625" customWidth="1"/>
    <col min="41" max="41" width="0.44140625" customWidth="1"/>
    <col min="42" max="43" width="1.44140625" customWidth="1"/>
    <col min="44" max="48" width="14.44140625" customWidth="1"/>
    <col min="49" max="49" width="1.44140625" style="8" customWidth="1"/>
    <col min="50" max="50" width="11.44140625" style="8" customWidth="1"/>
    <col min="51" max="64" width="0" style="8" hidden="1" customWidth="1"/>
    <col min="65" max="16384" width="12.44140625" style="8" hidden="1"/>
  </cols>
  <sheetData>
    <row r="1" spans="1:50">
      <c r="A1" s="153"/>
      <c r="J1" s="8" t="s">
        <v>140</v>
      </c>
    </row>
    <row r="2" spans="1:50" ht="26.1">
      <c r="B2" s="6" t="s">
        <v>191</v>
      </c>
      <c r="C2" s="19"/>
      <c r="D2" s="19"/>
      <c r="E2" s="19"/>
      <c r="F2" s="19"/>
      <c r="G2" s="19"/>
      <c r="H2" s="19"/>
      <c r="I2" s="19"/>
      <c r="J2" s="19" t="s">
        <v>140</v>
      </c>
      <c r="K2" s="19"/>
      <c r="L2" s="19"/>
      <c r="M2" s="19"/>
      <c r="N2" s="19"/>
      <c r="O2" s="19"/>
      <c r="P2" s="19"/>
      <c r="Q2" s="19"/>
      <c r="R2" s="20"/>
      <c r="S2" s="19"/>
      <c r="T2" s="20"/>
      <c r="U2" s="19"/>
      <c r="V2" s="177"/>
      <c r="W2" s="133"/>
      <c r="X2" s="133"/>
      <c r="Y2" s="133"/>
      <c r="Z2" s="133"/>
      <c r="AA2" s="133"/>
      <c r="AB2" s="133"/>
      <c r="AC2" s="133"/>
      <c r="AD2" s="133"/>
      <c r="AE2" s="133"/>
      <c r="AF2" s="133"/>
      <c r="AG2" s="133"/>
      <c r="AH2" s="133"/>
      <c r="AI2" s="133"/>
      <c r="AJ2" s="133"/>
      <c r="AK2" s="133"/>
      <c r="AL2" s="133"/>
      <c r="AM2" s="133"/>
      <c r="AN2" s="133"/>
      <c r="AO2" s="220"/>
      <c r="AP2" s="220"/>
      <c r="AQ2" s="220"/>
      <c r="AR2" s="133"/>
      <c r="AS2" s="133"/>
      <c r="AT2" s="133"/>
      <c r="AU2" s="133"/>
      <c r="AV2" s="133"/>
      <c r="AW2" s="177"/>
      <c r="AX2" s="177"/>
    </row>
    <row r="3" spans="1:50" ht="15" customHeight="1">
      <c r="B3" s="1"/>
      <c r="C3" s="19"/>
      <c r="D3" s="19"/>
      <c r="E3" s="19"/>
      <c r="F3" s="19"/>
      <c r="G3" s="19"/>
      <c r="H3" s="19"/>
      <c r="I3" s="19"/>
      <c r="J3" s="19"/>
      <c r="K3" s="19"/>
      <c r="L3" s="19"/>
      <c r="M3" s="19"/>
      <c r="N3" s="19"/>
      <c r="O3" s="19"/>
      <c r="P3" s="19"/>
      <c r="Q3" s="19"/>
      <c r="R3" s="20"/>
      <c r="S3" s="19"/>
      <c r="T3" s="20"/>
      <c r="U3" s="19"/>
      <c r="V3" s="177"/>
      <c r="W3" s="133"/>
      <c r="X3" s="133"/>
      <c r="Y3" s="133"/>
      <c r="Z3" s="133"/>
      <c r="AA3" s="133"/>
      <c r="AB3" s="133"/>
      <c r="AC3" s="133"/>
      <c r="AD3" s="133"/>
      <c r="AE3" s="133"/>
      <c r="AF3" s="133"/>
      <c r="AG3" s="133"/>
      <c r="AH3" s="133"/>
      <c r="AI3" s="133"/>
      <c r="AJ3" s="133"/>
      <c r="AK3" s="133"/>
      <c r="AL3" s="133"/>
      <c r="AM3" s="133"/>
      <c r="AN3" s="133"/>
      <c r="AO3" s="220"/>
      <c r="AP3" s="220"/>
      <c r="AQ3" s="220"/>
      <c r="AR3" s="133"/>
      <c r="AS3" s="133"/>
      <c r="AT3" s="133"/>
      <c r="AU3" s="133"/>
      <c r="AV3" s="133"/>
      <c r="AW3" s="177"/>
      <c r="AX3" s="179" t="s">
        <v>160</v>
      </c>
    </row>
    <row r="4" spans="1:50" ht="19.8">
      <c r="B4" s="2" t="s">
        <v>122</v>
      </c>
      <c r="C4" s="91"/>
      <c r="D4" s="91"/>
      <c r="E4" s="91"/>
      <c r="F4" s="91"/>
      <c r="G4" s="91"/>
      <c r="H4" s="91"/>
      <c r="I4" s="91"/>
      <c r="J4" s="91"/>
      <c r="K4" s="91"/>
      <c r="L4" s="91"/>
      <c r="M4" s="91"/>
      <c r="N4" s="92"/>
      <c r="O4" s="92"/>
      <c r="P4" s="92"/>
      <c r="Q4" s="91"/>
      <c r="R4" s="91"/>
      <c r="S4" s="91"/>
      <c r="T4" s="91"/>
      <c r="U4" s="91"/>
      <c r="V4" s="177"/>
      <c r="W4" s="91"/>
      <c r="X4" s="91"/>
      <c r="Y4" s="91"/>
      <c r="Z4" s="91"/>
      <c r="AA4" s="91"/>
      <c r="AB4" s="91"/>
      <c r="AC4" s="91"/>
      <c r="AD4" s="91"/>
      <c r="AE4" s="91"/>
      <c r="AF4" s="91"/>
      <c r="AG4" s="91"/>
      <c r="AH4" s="91"/>
      <c r="AI4" s="91"/>
      <c r="AJ4" s="91"/>
      <c r="AK4" s="91"/>
      <c r="AL4" s="91"/>
      <c r="AM4" s="91"/>
      <c r="AN4" s="91"/>
      <c r="AO4" s="92"/>
      <c r="AP4" s="92"/>
      <c r="AQ4" s="92"/>
      <c r="AR4" s="91"/>
      <c r="AS4" s="91"/>
      <c r="AT4" s="91"/>
      <c r="AU4" s="91"/>
      <c r="AV4" s="91"/>
      <c r="AW4" s="177"/>
      <c r="AX4" s="177"/>
    </row>
    <row r="5" spans="1:50" ht="15.9">
      <c r="B5" s="93" t="s">
        <v>124</v>
      </c>
      <c r="C5" s="250" t="s">
        <v>301</v>
      </c>
      <c r="D5" s="250"/>
      <c r="E5" s="250"/>
      <c r="F5" s="250"/>
      <c r="G5" s="250"/>
      <c r="H5" s="250"/>
      <c r="I5" s="250"/>
      <c r="J5" s="250"/>
      <c r="K5" s="250"/>
      <c r="L5" s="250"/>
      <c r="M5" s="250"/>
      <c r="N5" s="95"/>
      <c r="O5" s="95"/>
      <c r="P5" s="95"/>
      <c r="Q5" s="251" t="s">
        <v>301</v>
      </c>
      <c r="R5" s="251"/>
      <c r="S5" s="251"/>
      <c r="T5" s="251"/>
      <c r="U5" s="251"/>
      <c r="W5" s="221" t="s">
        <v>140</v>
      </c>
      <c r="X5" s="94"/>
      <c r="Y5" s="221" t="s">
        <v>291</v>
      </c>
      <c r="Z5" s="221" t="s">
        <v>291</v>
      </c>
      <c r="AA5" s="221" t="s">
        <v>291</v>
      </c>
      <c r="AB5" s="221" t="s">
        <v>291</v>
      </c>
      <c r="AC5" s="221" t="s">
        <v>291</v>
      </c>
      <c r="AD5" s="221" t="s">
        <v>291</v>
      </c>
      <c r="AE5" s="221" t="s">
        <v>291</v>
      </c>
      <c r="AF5" s="221" t="s">
        <v>291</v>
      </c>
      <c r="AG5" s="221" t="s">
        <v>291</v>
      </c>
      <c r="AH5" s="94"/>
      <c r="AI5" s="94"/>
      <c r="AJ5" s="94"/>
      <c r="AK5" s="94"/>
      <c r="AL5" s="94"/>
      <c r="AM5" s="94"/>
      <c r="AN5" s="94"/>
      <c r="AO5" s="95"/>
      <c r="AP5" s="95"/>
      <c r="AQ5" s="95"/>
      <c r="AR5" s="221" t="s">
        <v>291</v>
      </c>
      <c r="AS5" s="221" t="s">
        <v>291</v>
      </c>
      <c r="AT5" s="94"/>
      <c r="AU5" s="94"/>
      <c r="AV5" s="94"/>
    </row>
    <row r="6" spans="1:50" ht="15" customHeight="1" thickBot="1">
      <c r="B6" s="97"/>
      <c r="C6" s="98" t="s">
        <v>125</v>
      </c>
      <c r="D6" s="98" t="s">
        <v>126</v>
      </c>
      <c r="E6" s="98" t="s">
        <v>127</v>
      </c>
      <c r="F6" s="98" t="s">
        <v>128</v>
      </c>
      <c r="G6" s="98" t="s">
        <v>129</v>
      </c>
      <c r="H6" s="98" t="s">
        <v>130</v>
      </c>
      <c r="I6" s="98" t="s">
        <v>131</v>
      </c>
      <c r="J6" s="98" t="s">
        <v>132</v>
      </c>
      <c r="K6" s="98" t="s">
        <v>195</v>
      </c>
      <c r="L6" s="98" t="s">
        <v>228</v>
      </c>
      <c r="M6" s="98" t="s">
        <v>257</v>
      </c>
      <c r="N6" s="99"/>
      <c r="O6" s="100"/>
      <c r="P6" s="99"/>
      <c r="Q6" s="98" t="s">
        <v>25</v>
      </c>
      <c r="R6" s="96"/>
      <c r="S6" s="98" t="s">
        <v>37</v>
      </c>
      <c r="T6" s="96"/>
      <c r="U6" s="98" t="s">
        <v>258</v>
      </c>
      <c r="W6" s="98" t="s">
        <v>125</v>
      </c>
      <c r="X6" s="98" t="s">
        <v>126</v>
      </c>
      <c r="Y6" s="98" t="s">
        <v>127</v>
      </c>
      <c r="Z6" s="98" t="s">
        <v>128</v>
      </c>
      <c r="AA6" s="98" t="s">
        <v>129</v>
      </c>
      <c r="AB6" s="98" t="s">
        <v>130</v>
      </c>
      <c r="AC6" s="98" t="s">
        <v>131</v>
      </c>
      <c r="AD6" s="98" t="s">
        <v>132</v>
      </c>
      <c r="AE6" s="98" t="s">
        <v>195</v>
      </c>
      <c r="AF6" s="98" t="s">
        <v>228</v>
      </c>
      <c r="AG6" s="98" t="s">
        <v>257</v>
      </c>
      <c r="AH6" s="98" t="s">
        <v>300</v>
      </c>
      <c r="AI6" s="98" t="s">
        <v>307</v>
      </c>
      <c r="AJ6" s="98" t="s">
        <v>311</v>
      </c>
      <c r="AK6" s="98" t="s">
        <v>317</v>
      </c>
      <c r="AL6" s="98" t="s">
        <v>329</v>
      </c>
      <c r="AM6" s="98" t="s">
        <v>341</v>
      </c>
      <c r="AN6" s="98" t="s">
        <v>349</v>
      </c>
      <c r="AO6" s="99"/>
      <c r="AP6" s="100"/>
      <c r="AQ6" s="99"/>
      <c r="AR6" s="98" t="s">
        <v>25</v>
      </c>
      <c r="AS6" s="98" t="s">
        <v>37</v>
      </c>
      <c r="AT6" s="98" t="s">
        <v>293</v>
      </c>
      <c r="AU6" s="98" t="s">
        <v>319</v>
      </c>
      <c r="AV6" s="98" t="s">
        <v>348</v>
      </c>
    </row>
    <row r="7" spans="1:50" ht="3.75" customHeight="1">
      <c r="B7" s="3"/>
      <c r="C7" s="94"/>
      <c r="D7" s="94"/>
      <c r="E7" s="94"/>
      <c r="F7" s="94"/>
      <c r="G7" s="94"/>
      <c r="H7" s="94"/>
      <c r="I7" s="94"/>
      <c r="J7" s="94"/>
      <c r="K7" s="94"/>
      <c r="L7" s="94"/>
      <c r="M7" s="94"/>
      <c r="N7" s="95"/>
      <c r="O7" s="101"/>
      <c r="P7" s="95"/>
      <c r="Q7" s="94"/>
      <c r="R7" s="96"/>
      <c r="S7" s="94"/>
      <c r="T7" s="96"/>
      <c r="U7" s="94"/>
      <c r="W7" s="94"/>
      <c r="X7" s="94"/>
      <c r="Y7" s="94"/>
      <c r="Z7" s="94"/>
      <c r="AA7" s="94"/>
      <c r="AB7" s="94"/>
      <c r="AC7" s="94"/>
      <c r="AD7" s="94"/>
      <c r="AE7" s="94"/>
      <c r="AF7" s="94"/>
      <c r="AG7" s="94"/>
      <c r="AH7" s="94"/>
      <c r="AI7" s="94"/>
      <c r="AJ7" s="94"/>
      <c r="AK7" s="94"/>
      <c r="AL7" s="94"/>
      <c r="AM7" s="94"/>
      <c r="AN7" s="94"/>
      <c r="AO7" s="95"/>
      <c r="AP7" s="101"/>
      <c r="AQ7" s="95"/>
      <c r="AR7" s="94"/>
      <c r="AS7" s="94"/>
      <c r="AT7" s="94"/>
      <c r="AU7" s="94"/>
      <c r="AV7" s="94"/>
    </row>
    <row r="8" spans="1:50" ht="20.25" customHeight="1">
      <c r="B8" s="4" t="s">
        <v>65</v>
      </c>
      <c r="C8" s="102"/>
      <c r="D8" s="102"/>
      <c r="E8" s="102"/>
      <c r="F8" s="102"/>
      <c r="G8" s="102"/>
      <c r="H8" s="102"/>
      <c r="I8" s="102"/>
      <c r="J8" s="102"/>
      <c r="K8" s="102"/>
      <c r="L8" s="102"/>
      <c r="M8" s="102"/>
      <c r="N8" s="103"/>
      <c r="O8" s="104"/>
      <c r="P8" s="103"/>
      <c r="Q8" s="102"/>
      <c r="R8" s="96"/>
      <c r="S8" s="102"/>
      <c r="T8" s="96"/>
      <c r="U8" s="102"/>
      <c r="W8" s="102"/>
      <c r="X8" s="102"/>
      <c r="Y8" s="102"/>
      <c r="Z8" s="102"/>
      <c r="AA8" s="102"/>
      <c r="AB8" s="102"/>
      <c r="AC8" s="102"/>
      <c r="AD8" s="102"/>
      <c r="AE8" s="102"/>
      <c r="AF8" s="102"/>
      <c r="AG8" s="102"/>
      <c r="AH8" s="102"/>
      <c r="AI8" s="102"/>
      <c r="AJ8" s="102"/>
      <c r="AK8" s="102"/>
      <c r="AL8" s="102"/>
      <c r="AM8" s="102"/>
      <c r="AN8" s="102"/>
      <c r="AO8" s="103"/>
      <c r="AP8" s="104"/>
      <c r="AQ8" s="103"/>
      <c r="AR8" s="102"/>
      <c r="AS8" s="102"/>
      <c r="AT8" s="102"/>
      <c r="AU8" s="102"/>
      <c r="AV8" s="102"/>
    </row>
    <row r="9" spans="1:50" ht="3.75" customHeight="1">
      <c r="B9" s="3"/>
      <c r="C9" s="94"/>
      <c r="D9" s="94"/>
      <c r="E9" s="94"/>
      <c r="F9" s="94"/>
      <c r="G9" s="94"/>
      <c r="H9" s="94"/>
      <c r="I9" s="94"/>
      <c r="J9" s="94"/>
      <c r="K9" s="94"/>
      <c r="L9" s="94"/>
      <c r="M9" s="94"/>
      <c r="N9" s="95"/>
      <c r="O9" s="101"/>
      <c r="P9" s="95"/>
      <c r="Q9" s="94"/>
      <c r="R9" s="96"/>
      <c r="S9" s="94"/>
      <c r="T9" s="96"/>
      <c r="U9" s="94"/>
      <c r="W9" s="94"/>
      <c r="X9" s="94"/>
      <c r="Y9" s="94"/>
      <c r="Z9" s="94"/>
      <c r="AA9" s="94"/>
      <c r="AB9" s="94"/>
      <c r="AC9" s="94"/>
      <c r="AD9" s="94"/>
      <c r="AE9" s="94"/>
      <c r="AF9" s="94"/>
      <c r="AG9" s="94"/>
      <c r="AH9" s="94"/>
      <c r="AI9" s="94"/>
      <c r="AJ9" s="94"/>
      <c r="AK9" s="94"/>
      <c r="AL9" s="94"/>
      <c r="AM9" s="94"/>
      <c r="AN9" s="94"/>
      <c r="AO9" s="95"/>
      <c r="AP9" s="101"/>
      <c r="AQ9" s="95"/>
      <c r="AR9" s="94"/>
      <c r="AS9" s="94"/>
      <c r="AT9" s="94"/>
      <c r="AU9" s="94"/>
      <c r="AV9" s="94"/>
    </row>
    <row r="10" spans="1:50" ht="20.25" customHeight="1">
      <c r="B10" s="105" t="s">
        <v>133</v>
      </c>
      <c r="C10" s="106">
        <v>279.39768104168115</v>
      </c>
      <c r="D10" s="106">
        <v>270.32453976680597</v>
      </c>
      <c r="E10" s="106">
        <v>279.7909796559349</v>
      </c>
      <c r="F10" s="106">
        <v>301.50743151918545</v>
      </c>
      <c r="G10" s="106">
        <v>311.93652100415306</v>
      </c>
      <c r="H10" s="106">
        <v>330.1</v>
      </c>
      <c r="I10" s="106">
        <v>307.3</v>
      </c>
      <c r="J10" s="106">
        <v>324.3</v>
      </c>
      <c r="K10" s="106">
        <v>324.60000000000002</v>
      </c>
      <c r="L10" s="106">
        <v>309.2</v>
      </c>
      <c r="M10" s="106">
        <v>292</v>
      </c>
      <c r="N10" s="107"/>
      <c r="O10" s="108"/>
      <c r="P10" s="107"/>
      <c r="Q10" s="106">
        <v>1131.0206319836075</v>
      </c>
      <c r="R10" s="109"/>
      <c r="S10" s="106">
        <v>1273.6365210041499</v>
      </c>
      <c r="T10" s="109"/>
      <c r="U10" s="106">
        <v>1250.1000000000001</v>
      </c>
      <c r="W10" s="106">
        <v>279.39768104168115</v>
      </c>
      <c r="X10" s="106">
        <v>270.32453976680597</v>
      </c>
      <c r="Y10" s="106">
        <v>279.7909796559349</v>
      </c>
      <c r="Z10" s="106">
        <v>301.50743151918545</v>
      </c>
      <c r="AA10" s="106">
        <v>311.93652100415306</v>
      </c>
      <c r="AB10" s="106">
        <v>330.1</v>
      </c>
      <c r="AC10" s="106">
        <v>307.3</v>
      </c>
      <c r="AD10" s="106">
        <v>324.3</v>
      </c>
      <c r="AE10" s="106">
        <v>325.17200000000003</v>
      </c>
      <c r="AF10" s="106">
        <v>309.83999999999997</v>
      </c>
      <c r="AG10" s="106">
        <v>292.60700000000003</v>
      </c>
      <c r="AH10" s="106">
        <v>306.66699999999997</v>
      </c>
      <c r="AI10" s="106">
        <v>284.10000000000002</v>
      </c>
      <c r="AJ10" s="106">
        <v>243</v>
      </c>
      <c r="AK10" s="106">
        <v>234.4</v>
      </c>
      <c r="AL10" s="106">
        <v>243.5</v>
      </c>
      <c r="AM10" s="106">
        <v>231.9</v>
      </c>
      <c r="AN10" s="106">
        <v>217.3</v>
      </c>
      <c r="AO10" s="107"/>
      <c r="AP10" s="108"/>
      <c r="AQ10" s="107"/>
      <c r="AR10" s="106">
        <v>1131.0206319836075</v>
      </c>
      <c r="AS10" s="106">
        <v>1273.6365210041531</v>
      </c>
      <c r="AT10" s="106">
        <v>1234.2859999999998</v>
      </c>
      <c r="AU10" s="106">
        <v>1005</v>
      </c>
      <c r="AV10" s="106">
        <v>927.09999999999991</v>
      </c>
    </row>
    <row r="11" spans="1:50" ht="20.25" customHeight="1">
      <c r="B11" s="105" t="s">
        <v>134</v>
      </c>
      <c r="C11" s="110">
        <v>59.078163846873288</v>
      </c>
      <c r="D11" s="110">
        <v>58.064693484487755</v>
      </c>
      <c r="E11" s="110">
        <v>56.405196036341813</v>
      </c>
      <c r="F11" s="110">
        <v>60.093007868973366</v>
      </c>
      <c r="G11" s="110">
        <v>58.632063387333361</v>
      </c>
      <c r="H11" s="110">
        <v>56.3</v>
      </c>
      <c r="I11" s="110">
        <v>56.8</v>
      </c>
      <c r="J11" s="110">
        <v>56.3</v>
      </c>
      <c r="K11" s="110">
        <v>61.3</v>
      </c>
      <c r="L11" s="110">
        <v>63.4</v>
      </c>
      <c r="M11" s="110">
        <v>62.1</v>
      </c>
      <c r="N11" s="107"/>
      <c r="O11" s="108"/>
      <c r="P11" s="107"/>
      <c r="Q11" s="110">
        <v>233.64106123667622</v>
      </c>
      <c r="R11" s="109"/>
      <c r="S11" s="110">
        <v>228.03206338733338</v>
      </c>
      <c r="T11" s="109"/>
      <c r="U11" s="110">
        <v>243.1</v>
      </c>
      <c r="W11" s="110">
        <v>59.078163846873288</v>
      </c>
      <c r="X11" s="110">
        <v>58.064693484487755</v>
      </c>
      <c r="Y11" s="110">
        <v>56.405196036341813</v>
      </c>
      <c r="Z11" s="110">
        <v>60.093007868973366</v>
      </c>
      <c r="AA11" s="110">
        <v>58.632063387333361</v>
      </c>
      <c r="AB11" s="110">
        <v>56.3</v>
      </c>
      <c r="AC11" s="110">
        <v>56.8</v>
      </c>
      <c r="AD11" s="110">
        <v>56.3</v>
      </c>
      <c r="AE11" s="110">
        <v>61.343000000000004</v>
      </c>
      <c r="AF11" s="110">
        <v>63.44</v>
      </c>
      <c r="AG11" s="110">
        <v>62.131999999999998</v>
      </c>
      <c r="AH11" s="110">
        <v>69.805999999999997</v>
      </c>
      <c r="AI11" s="110">
        <v>64</v>
      </c>
      <c r="AJ11" s="110">
        <v>49.2</v>
      </c>
      <c r="AK11" s="110">
        <v>54.2</v>
      </c>
      <c r="AL11" s="110">
        <v>51.6</v>
      </c>
      <c r="AM11" s="110">
        <v>51.1</v>
      </c>
      <c r="AN11" s="110">
        <v>56.2</v>
      </c>
      <c r="AO11" s="107"/>
      <c r="AP11" s="108"/>
      <c r="AQ11" s="107"/>
      <c r="AR11" s="110">
        <v>233.64106123667622</v>
      </c>
      <c r="AS11" s="110">
        <v>228.03206338733338</v>
      </c>
      <c r="AT11" s="110">
        <v>256.721</v>
      </c>
      <c r="AU11" s="110">
        <v>219</v>
      </c>
      <c r="AV11" s="110">
        <v>213.10000000000002</v>
      </c>
    </row>
    <row r="12" spans="1:50" ht="20.25" customHeight="1">
      <c r="B12" s="105" t="s">
        <v>135</v>
      </c>
      <c r="C12" s="110">
        <v>23.384871613304902</v>
      </c>
      <c r="D12" s="110">
        <v>21.576235024480798</v>
      </c>
      <c r="E12" s="110">
        <v>21.969333937501197</v>
      </c>
      <c r="F12" s="110">
        <v>24.688400561590392</v>
      </c>
      <c r="G12" s="110">
        <v>22.598466952197096</v>
      </c>
      <c r="H12" s="110">
        <v>23.9</v>
      </c>
      <c r="I12" s="110">
        <v>18.899999999999999</v>
      </c>
      <c r="J12" s="110">
        <v>19.100000000000001</v>
      </c>
      <c r="K12" s="110">
        <v>17.8</v>
      </c>
      <c r="L12" s="110">
        <v>17.600000000000001</v>
      </c>
      <c r="M12" s="110">
        <v>18.8</v>
      </c>
      <c r="N12" s="107"/>
      <c r="O12" s="108"/>
      <c r="P12" s="107"/>
      <c r="Q12" s="110">
        <v>91.618841136877279</v>
      </c>
      <c r="R12" s="109"/>
      <c r="S12" s="110">
        <v>84.498466952197077</v>
      </c>
      <c r="T12" s="109"/>
      <c r="U12" s="110">
        <v>73.300000000000011</v>
      </c>
      <c r="W12" s="110">
        <v>23.384871613304902</v>
      </c>
      <c r="X12" s="110">
        <v>21.576235024480798</v>
      </c>
      <c r="Y12" s="110">
        <v>21.969333937501197</v>
      </c>
      <c r="Z12" s="110">
        <v>24.688400561590392</v>
      </c>
      <c r="AA12" s="110">
        <v>22.598466952197096</v>
      </c>
      <c r="AB12" s="110">
        <v>23.937000000000001</v>
      </c>
      <c r="AC12" s="110">
        <v>18.940999999999999</v>
      </c>
      <c r="AD12" s="110">
        <v>19.082999999999998</v>
      </c>
      <c r="AE12" s="110">
        <v>17.841999999999999</v>
      </c>
      <c r="AF12" s="110">
        <v>17.568999999999999</v>
      </c>
      <c r="AG12" s="110">
        <v>18.806000000000001</v>
      </c>
      <c r="AH12" s="110">
        <v>17.114999999999998</v>
      </c>
      <c r="AI12" s="110">
        <v>17.3</v>
      </c>
      <c r="AJ12" s="110">
        <v>15.5</v>
      </c>
      <c r="AK12" s="110">
        <v>16.7</v>
      </c>
      <c r="AL12" s="110">
        <v>18.899999999999999</v>
      </c>
      <c r="AM12" s="110">
        <v>17.100000000000001</v>
      </c>
      <c r="AN12" s="110">
        <v>19.5</v>
      </c>
      <c r="AO12" s="107"/>
      <c r="AP12" s="108"/>
      <c r="AQ12" s="107"/>
      <c r="AR12" s="110">
        <v>91.618841136877279</v>
      </c>
      <c r="AS12" s="110">
        <v>84.6</v>
      </c>
      <c r="AT12" s="110">
        <v>71.331999999999994</v>
      </c>
      <c r="AU12" s="110">
        <v>68.400000000000006</v>
      </c>
      <c r="AV12" s="110">
        <v>72.199999999999989</v>
      </c>
    </row>
    <row r="13" spans="1:50" s="19" customFormat="1" ht="20.25" customHeight="1">
      <c r="B13" s="111" t="s">
        <v>136</v>
      </c>
      <c r="C13" s="112">
        <v>361.86028913715944</v>
      </c>
      <c r="D13" s="112">
        <v>349.96546710683452</v>
      </c>
      <c r="E13" s="112">
        <v>358.16550962977789</v>
      </c>
      <c r="F13" s="112">
        <v>386.28883958686924</v>
      </c>
      <c r="G13" s="112">
        <v>393.16705134368362</v>
      </c>
      <c r="H13" s="112">
        <v>410.38168223752746</v>
      </c>
      <c r="I13" s="112">
        <v>383.03000559092044</v>
      </c>
      <c r="J13" s="112">
        <v>399.64334425733591</v>
      </c>
      <c r="K13" s="112">
        <v>403.76469007781719</v>
      </c>
      <c r="L13" s="112">
        <v>390.15971691157785</v>
      </c>
      <c r="M13" s="112">
        <v>372.91669093397002</v>
      </c>
      <c r="N13" s="113"/>
      <c r="O13" s="114"/>
      <c r="P13" s="113"/>
      <c r="Q13" s="112">
        <v>1456.2801054606412</v>
      </c>
      <c r="R13" s="109"/>
      <c r="S13" s="112">
        <v>1586.1670513436836</v>
      </c>
      <c r="T13" s="109"/>
      <c r="U13" s="112">
        <v>1566.5</v>
      </c>
      <c r="W13" s="112">
        <v>361.86071650185932</v>
      </c>
      <c r="X13" s="112">
        <v>349.96546827577453</v>
      </c>
      <c r="Y13" s="112">
        <v>358.16550962977794</v>
      </c>
      <c r="Z13" s="112">
        <v>379.85583958686925</v>
      </c>
      <c r="AA13" s="112">
        <v>393.16705134368362</v>
      </c>
      <c r="AB13" s="112">
        <v>410.38168223752746</v>
      </c>
      <c r="AC13" s="112">
        <v>383.03000559092044</v>
      </c>
      <c r="AD13" s="112">
        <v>399.64334425733591</v>
      </c>
      <c r="AE13" s="112">
        <v>404.35735676781724</v>
      </c>
      <c r="AF13" s="112">
        <v>390.84866422157785</v>
      </c>
      <c r="AG13" s="112">
        <v>373.54564927397007</v>
      </c>
      <c r="AH13" s="112">
        <v>393.58531274976764</v>
      </c>
      <c r="AI13" s="112">
        <v>365.45068415521746</v>
      </c>
      <c r="AJ13" s="112">
        <v>307.72238142275376</v>
      </c>
      <c r="AK13" s="112">
        <v>305.28002646753504</v>
      </c>
      <c r="AL13" s="112">
        <v>314.10861611949463</v>
      </c>
      <c r="AM13" s="112">
        <v>300.0555049442018</v>
      </c>
      <c r="AN13" s="112">
        <v>293.00887247759891</v>
      </c>
      <c r="AO13" s="113"/>
      <c r="AP13" s="114"/>
      <c r="AQ13" s="113"/>
      <c r="AR13" s="112">
        <v>1449.8475339942811</v>
      </c>
      <c r="AS13" s="112">
        <v>1586.1670513436836</v>
      </c>
      <c r="AT13" s="112">
        <v>1562.337</v>
      </c>
      <c r="AU13" s="112">
        <v>1292.4000000000001</v>
      </c>
      <c r="AV13" s="112">
        <v>1212.3999999999999</v>
      </c>
    </row>
    <row r="14" spans="1:50" ht="6" customHeight="1">
      <c r="B14" s="5"/>
      <c r="C14" s="110"/>
      <c r="D14" s="110"/>
      <c r="E14" s="110"/>
      <c r="F14" s="110"/>
      <c r="G14" s="110"/>
      <c r="H14" s="110"/>
      <c r="I14" s="110"/>
      <c r="J14" s="110"/>
      <c r="K14" s="110"/>
      <c r="L14" s="110"/>
      <c r="M14" s="110"/>
      <c r="N14" s="115"/>
      <c r="O14" s="116"/>
      <c r="P14" s="115"/>
      <c r="Q14" s="110"/>
      <c r="R14" s="109"/>
      <c r="S14" s="110"/>
      <c r="T14" s="109"/>
      <c r="U14" s="110"/>
      <c r="W14" s="110"/>
      <c r="X14" s="110"/>
      <c r="Y14" s="110"/>
      <c r="Z14" s="110"/>
      <c r="AA14" s="110"/>
      <c r="AB14" s="110"/>
      <c r="AC14" s="110"/>
      <c r="AD14" s="110"/>
      <c r="AE14" s="110"/>
      <c r="AF14" s="110"/>
      <c r="AG14" s="110"/>
      <c r="AH14" s="110"/>
      <c r="AI14" s="110"/>
      <c r="AJ14" s="110"/>
      <c r="AK14" s="110"/>
      <c r="AL14" s="110"/>
      <c r="AM14" s="110"/>
      <c r="AN14" s="110"/>
      <c r="AO14" s="115"/>
      <c r="AP14" s="116"/>
      <c r="AQ14" s="115"/>
      <c r="AR14" s="110"/>
      <c r="AS14" s="110"/>
      <c r="AT14" s="110"/>
      <c r="AU14" s="110"/>
      <c r="AV14" s="110"/>
    </row>
    <row r="15" spans="1:50" ht="20.25" customHeight="1">
      <c r="B15" s="117" t="s">
        <v>137</v>
      </c>
      <c r="C15" s="110">
        <v>261.87349045470557</v>
      </c>
      <c r="D15" s="110">
        <v>257.02990055994434</v>
      </c>
      <c r="E15" s="110">
        <v>271.09076048785897</v>
      </c>
      <c r="F15" s="110">
        <v>289.90132945436017</v>
      </c>
      <c r="G15" s="110">
        <v>293.79227503440774</v>
      </c>
      <c r="H15" s="110">
        <v>313.95357186524109</v>
      </c>
      <c r="I15" s="110">
        <v>295.93596869644369</v>
      </c>
      <c r="J15" s="110">
        <v>306.19239867100936</v>
      </c>
      <c r="K15" s="110">
        <v>306.88163862106279</v>
      </c>
      <c r="L15" s="110">
        <v>298.00610703888538</v>
      </c>
      <c r="M15" s="110">
        <v>291.22193240207025</v>
      </c>
      <c r="N15" s="107"/>
      <c r="O15" s="108"/>
      <c r="P15" s="107"/>
      <c r="Q15" s="110">
        <v>1079.8954809568691</v>
      </c>
      <c r="R15" s="109"/>
      <c r="S15" s="110">
        <v>1209.8742142671019</v>
      </c>
      <c r="T15" s="109"/>
      <c r="U15" s="110">
        <v>1202.3020767330277</v>
      </c>
      <c r="W15" s="110">
        <v>261.87349045470557</v>
      </c>
      <c r="X15" s="110">
        <v>257.02990055994434</v>
      </c>
      <c r="Y15" s="110">
        <v>271.09076048785892</v>
      </c>
      <c r="Z15" s="110">
        <v>288.30232945436018</v>
      </c>
      <c r="AA15" s="110">
        <v>294.89638300440777</v>
      </c>
      <c r="AB15" s="110">
        <v>315.16787637524112</v>
      </c>
      <c r="AC15" s="110">
        <v>296.68473208644366</v>
      </c>
      <c r="AD15" s="110">
        <v>306.65388646100939</v>
      </c>
      <c r="AE15" s="110">
        <v>310.60067264106283</v>
      </c>
      <c r="AF15" s="110">
        <v>303.83060427888535</v>
      </c>
      <c r="AG15" s="110">
        <v>295.44535420207023</v>
      </c>
      <c r="AH15" s="110">
        <v>314.85805460387542</v>
      </c>
      <c r="AI15" s="110">
        <v>292.538523657496</v>
      </c>
      <c r="AJ15" s="110">
        <v>241.7877216839704</v>
      </c>
      <c r="AK15" s="110">
        <v>234.22167249498719</v>
      </c>
      <c r="AL15" s="110">
        <v>254.99654381055922</v>
      </c>
      <c r="AM15" s="110">
        <v>232.58672018490907</v>
      </c>
      <c r="AN15" s="110">
        <v>209.07959696923808</v>
      </c>
      <c r="AO15" s="107"/>
      <c r="AP15" s="108"/>
      <c r="AQ15" s="107"/>
      <c r="AR15" s="110">
        <v>1078.2964809568691</v>
      </c>
      <c r="AS15" s="110">
        <v>1213.4028779271021</v>
      </c>
      <c r="AT15" s="110">
        <v>1224.734685725894</v>
      </c>
      <c r="AU15" s="110">
        <v>1023.5444616470127</v>
      </c>
      <c r="AV15" s="110">
        <v>930.88453345969356</v>
      </c>
    </row>
    <row r="16" spans="1:50" ht="6" customHeight="1">
      <c r="B16" s="5"/>
      <c r="C16" s="110"/>
      <c r="D16" s="110"/>
      <c r="E16" s="110"/>
      <c r="F16" s="110"/>
      <c r="G16" s="110"/>
      <c r="H16" s="110"/>
      <c r="I16" s="110"/>
      <c r="J16" s="110"/>
      <c r="K16" s="110"/>
      <c r="L16" s="110"/>
      <c r="M16" s="110"/>
      <c r="N16" s="115"/>
      <c r="O16" s="116"/>
      <c r="P16" s="115"/>
      <c r="Q16" s="110"/>
      <c r="R16" s="109"/>
      <c r="S16" s="110"/>
      <c r="T16" s="109"/>
      <c r="U16" s="110"/>
      <c r="W16" s="110"/>
      <c r="X16" s="110"/>
      <c r="Y16" s="110"/>
      <c r="Z16" s="110"/>
      <c r="AA16" s="110"/>
      <c r="AB16" s="110"/>
      <c r="AC16" s="110"/>
      <c r="AD16" s="110"/>
      <c r="AE16" s="110"/>
      <c r="AF16" s="110"/>
      <c r="AG16" s="110"/>
      <c r="AH16" s="110"/>
      <c r="AI16" s="110"/>
      <c r="AJ16" s="110"/>
      <c r="AK16" s="110"/>
      <c r="AL16" s="110"/>
      <c r="AM16" s="110"/>
      <c r="AN16" s="110"/>
      <c r="AO16" s="115"/>
      <c r="AP16" s="116"/>
      <c r="AQ16" s="115"/>
      <c r="AR16" s="110"/>
      <c r="AS16" s="110"/>
      <c r="AT16" s="110"/>
      <c r="AU16" s="110"/>
      <c r="AV16" s="110"/>
    </row>
    <row r="17" spans="2:48" ht="20.25" customHeight="1">
      <c r="B17" s="117" t="s">
        <v>138</v>
      </c>
      <c r="C17" s="110">
        <v>99.986798682453866</v>
      </c>
      <c r="D17" s="110">
        <v>92.935566546890186</v>
      </c>
      <c r="E17" s="110">
        <v>87.074749141918915</v>
      </c>
      <c r="F17" s="110">
        <v>96.387510132509078</v>
      </c>
      <c r="G17" s="110">
        <v>99.374776309275887</v>
      </c>
      <c r="H17" s="110">
        <v>96.428110372286369</v>
      </c>
      <c r="I17" s="110">
        <v>87.094036894476744</v>
      </c>
      <c r="J17" s="110">
        <v>93.450945586326554</v>
      </c>
      <c r="K17" s="110">
        <v>96.883051456754401</v>
      </c>
      <c r="L17" s="110">
        <v>92.153609872692471</v>
      </c>
      <c r="M17" s="110">
        <v>81.694758531899765</v>
      </c>
      <c r="N17" s="107"/>
      <c r="O17" s="108"/>
      <c r="P17" s="107"/>
      <c r="Q17" s="110">
        <v>376.38462450377205</v>
      </c>
      <c r="R17" s="109"/>
      <c r="S17" s="110">
        <v>376.34786916236555</v>
      </c>
      <c r="T17" s="109"/>
      <c r="U17" s="110">
        <v>364.18236544767319</v>
      </c>
      <c r="W17" s="110">
        <v>99.98722604715374</v>
      </c>
      <c r="X17" s="110">
        <v>92.935567715830189</v>
      </c>
      <c r="Y17" s="110">
        <v>87.074749141919028</v>
      </c>
      <c r="Z17" s="110">
        <v>91.553510132509075</v>
      </c>
      <c r="AA17" s="110">
        <v>98.270668339275858</v>
      </c>
      <c r="AB17" s="110">
        <v>95.213805862286335</v>
      </c>
      <c r="AC17" s="110">
        <v>86.345273504476779</v>
      </c>
      <c r="AD17" s="110">
        <v>92.989457796326519</v>
      </c>
      <c r="AE17" s="110">
        <v>93.756684126754408</v>
      </c>
      <c r="AF17" s="110">
        <v>87.018059942692503</v>
      </c>
      <c r="AG17" s="110">
        <v>78.100295071899836</v>
      </c>
      <c r="AH17" s="110">
        <f>AH13-AH15</f>
        <v>78.727258145892222</v>
      </c>
      <c r="AI17" s="110">
        <v>72.912160497721459</v>
      </c>
      <c r="AJ17" s="110">
        <v>65.934659738783353</v>
      </c>
      <c r="AK17" s="110">
        <v>71.058353972547849</v>
      </c>
      <c r="AL17" s="110">
        <v>59.11207230893541</v>
      </c>
      <c r="AM17" s="110">
        <v>67.468784759292731</v>
      </c>
      <c r="AN17" s="110">
        <v>83.929275508360831</v>
      </c>
      <c r="AO17" s="107"/>
      <c r="AP17" s="108"/>
      <c r="AQ17" s="107"/>
      <c r="AR17" s="110">
        <v>371.55105303741203</v>
      </c>
      <c r="AS17" s="110">
        <v>372.81920550236549</v>
      </c>
      <c r="AT17" s="110">
        <v>337.60229728723897</v>
      </c>
      <c r="AU17" s="110">
        <v>269.01724651798804</v>
      </c>
      <c r="AV17" s="110">
        <v>281.56848654913682</v>
      </c>
    </row>
    <row r="18" spans="2:48" s="21" customFormat="1" ht="20.25" customHeight="1">
      <c r="B18" s="118" t="s">
        <v>139</v>
      </c>
      <c r="C18" s="174">
        <v>0.28000000000000003</v>
      </c>
      <c r="D18" s="174">
        <v>0.27</v>
      </c>
      <c r="E18" s="174">
        <v>0.24</v>
      </c>
      <c r="F18" s="174">
        <v>0.25</v>
      </c>
      <c r="G18" s="174">
        <v>0.25</v>
      </c>
      <c r="H18" s="174">
        <v>0.23</v>
      </c>
      <c r="I18" s="174">
        <v>0.23</v>
      </c>
      <c r="J18" s="174">
        <v>0.23</v>
      </c>
      <c r="K18" s="174">
        <v>0.24</v>
      </c>
      <c r="L18" s="174">
        <v>0.24</v>
      </c>
      <c r="M18" s="174">
        <v>0.22</v>
      </c>
      <c r="N18" s="120"/>
      <c r="O18" s="121"/>
      <c r="P18" s="120"/>
      <c r="Q18" s="119">
        <v>0.26</v>
      </c>
      <c r="R18" s="119" t="s">
        <v>140</v>
      </c>
      <c r="S18" s="119">
        <v>0.24</v>
      </c>
      <c r="T18" s="119"/>
      <c r="U18" s="119">
        <v>0.23</v>
      </c>
      <c r="W18" s="119">
        <v>0.28000000000000003</v>
      </c>
      <c r="X18" s="119">
        <v>0.27</v>
      </c>
      <c r="Y18" s="119">
        <v>0.24</v>
      </c>
      <c r="Z18" s="119">
        <v>0.24</v>
      </c>
      <c r="AA18" s="245">
        <v>0.25</v>
      </c>
      <c r="AB18" s="245">
        <v>0.23</v>
      </c>
      <c r="AC18" s="245">
        <v>0.23</v>
      </c>
      <c r="AD18" s="245">
        <v>0.23</v>
      </c>
      <c r="AE18" s="245">
        <v>0.23</v>
      </c>
      <c r="AF18" s="245">
        <v>0.22</v>
      </c>
      <c r="AG18" s="245">
        <v>0.21</v>
      </c>
      <c r="AH18" s="245">
        <v>0.2</v>
      </c>
      <c r="AI18" s="245">
        <v>0.2</v>
      </c>
      <c r="AJ18" s="245">
        <v>0.21</v>
      </c>
      <c r="AK18" s="245">
        <v>0.23</v>
      </c>
      <c r="AL18" s="245">
        <v>0.19</v>
      </c>
      <c r="AM18" s="245">
        <v>0.22</v>
      </c>
      <c r="AN18" s="245">
        <v>0.28999999999999998</v>
      </c>
      <c r="AO18" s="120"/>
      <c r="AP18" s="121"/>
      <c r="AQ18" s="120"/>
      <c r="AR18" s="247">
        <v>0.26</v>
      </c>
      <c r="AS18" s="247">
        <v>0.24</v>
      </c>
      <c r="AT18" s="247">
        <v>0.22</v>
      </c>
      <c r="AU18" s="247">
        <v>0.21</v>
      </c>
      <c r="AV18" s="247">
        <v>0.23</v>
      </c>
    </row>
    <row r="19" spans="2:48" ht="6" customHeight="1">
      <c r="B19" s="5"/>
      <c r="C19" s="122"/>
      <c r="D19" s="122"/>
      <c r="E19" s="122"/>
      <c r="F19" s="122"/>
      <c r="G19" s="122"/>
      <c r="H19" s="122"/>
      <c r="I19" s="122"/>
      <c r="J19" s="122"/>
      <c r="K19" s="122"/>
      <c r="L19" s="122"/>
      <c r="M19" s="122"/>
      <c r="N19" s="115"/>
      <c r="O19" s="116"/>
      <c r="P19" s="115"/>
      <c r="Q19" s="122"/>
      <c r="R19" s="109"/>
      <c r="S19" s="122"/>
      <c r="T19" s="109"/>
      <c r="U19" s="122"/>
      <c r="W19" s="122"/>
      <c r="X19" s="122"/>
      <c r="Y19" s="122"/>
      <c r="Z19" s="122"/>
      <c r="AA19" s="122"/>
      <c r="AB19" s="122"/>
      <c r="AC19" s="122"/>
      <c r="AD19" s="122"/>
      <c r="AE19" s="122"/>
      <c r="AF19" s="122"/>
      <c r="AG19" s="122"/>
      <c r="AH19" s="122"/>
      <c r="AI19" s="122"/>
      <c r="AJ19" s="122"/>
      <c r="AK19" s="122"/>
      <c r="AL19" s="122"/>
      <c r="AM19" s="122"/>
      <c r="AN19" s="122"/>
      <c r="AO19" s="115"/>
      <c r="AP19" s="116"/>
      <c r="AQ19" s="115"/>
      <c r="AR19" s="122"/>
      <c r="AS19" s="122"/>
      <c r="AT19" s="122"/>
      <c r="AU19" s="122"/>
      <c r="AV19" s="122"/>
    </row>
    <row r="20" spans="2:48" ht="20.25" customHeight="1">
      <c r="B20" s="117" t="s">
        <v>141</v>
      </c>
      <c r="C20" s="123">
        <v>51.56481515944062</v>
      </c>
      <c r="D20" s="123">
        <v>49.388492732138872</v>
      </c>
      <c r="E20" s="123">
        <v>106.468564928712</v>
      </c>
      <c r="F20" s="123">
        <v>48.328636005912216</v>
      </c>
      <c r="G20" s="123">
        <v>45.594741570457863</v>
      </c>
      <c r="H20" s="123">
        <v>46.723266694760298</v>
      </c>
      <c r="I20" s="123">
        <v>44.913358515953099</v>
      </c>
      <c r="J20" s="123">
        <v>47.419962072829499</v>
      </c>
      <c r="K20" s="123">
        <v>49.949190148742396</v>
      </c>
      <c r="L20" s="123">
        <v>51.563586458775994</v>
      </c>
      <c r="M20" s="123">
        <v>50.372210858204703</v>
      </c>
      <c r="N20" s="107"/>
      <c r="O20" s="108"/>
      <c r="P20" s="107"/>
      <c r="Q20" s="123">
        <v>255.75050882620371</v>
      </c>
      <c r="R20" s="109"/>
      <c r="S20" s="123">
        <v>184.65132885400075</v>
      </c>
      <c r="T20" s="109"/>
      <c r="U20" s="123">
        <v>199.30494953855259</v>
      </c>
      <c r="W20" s="123">
        <v>51.56481515944062</v>
      </c>
      <c r="X20" s="123">
        <v>49.388492732138872</v>
      </c>
      <c r="Y20" s="123">
        <v>106.468564928712</v>
      </c>
      <c r="Z20" s="123">
        <v>48.328636005912216</v>
      </c>
      <c r="AA20" s="123">
        <v>45.519001070457861</v>
      </c>
      <c r="AB20" s="123">
        <v>46.378455014760299</v>
      </c>
      <c r="AC20" s="123">
        <v>44.896714955953108</v>
      </c>
      <c r="AD20" s="123">
        <v>48.113621942829496</v>
      </c>
      <c r="AE20" s="123">
        <v>49.677779678742397</v>
      </c>
      <c r="AF20" s="123">
        <v>51.161235518776003</v>
      </c>
      <c r="AG20" s="123">
        <v>48.347393798204706</v>
      </c>
      <c r="AH20" s="123">
        <v>49.677388497945948</v>
      </c>
      <c r="AI20" s="123">
        <v>50.373747204179708</v>
      </c>
      <c r="AJ20" s="123">
        <v>47.0137151101965</v>
      </c>
      <c r="AK20" s="123">
        <v>42.836726966924715</v>
      </c>
      <c r="AL20" s="123">
        <v>45.880009261214497</v>
      </c>
      <c r="AM20" s="123">
        <v>41.885262091962097</v>
      </c>
      <c r="AN20" s="123">
        <v>36.38965824316341</v>
      </c>
      <c r="AO20" s="107"/>
      <c r="AP20" s="108"/>
      <c r="AQ20" s="107"/>
      <c r="AR20" s="123">
        <v>255.75050882620371</v>
      </c>
      <c r="AS20" s="123">
        <v>184.90779298400076</v>
      </c>
      <c r="AT20" s="123">
        <v>198.86379749366904</v>
      </c>
      <c r="AU20" s="123">
        <v>186.10419854251543</v>
      </c>
      <c r="AV20" s="123">
        <v>166.99165656326471</v>
      </c>
    </row>
    <row r="21" spans="2:48" s="21" customFormat="1" ht="20.25" customHeight="1">
      <c r="B21" s="118" t="s">
        <v>142</v>
      </c>
      <c r="C21" s="175">
        <v>0.14000000000000001</v>
      </c>
      <c r="D21" s="175">
        <v>0.14000000000000001</v>
      </c>
      <c r="E21" s="175">
        <v>0.3</v>
      </c>
      <c r="F21" s="175">
        <v>0.13</v>
      </c>
      <c r="G21" s="175">
        <v>0.12</v>
      </c>
      <c r="H21" s="175">
        <v>0.11</v>
      </c>
      <c r="I21" s="175">
        <v>0.12</v>
      </c>
      <c r="J21" s="175">
        <v>0.12</v>
      </c>
      <c r="K21" s="175">
        <v>0.12</v>
      </c>
      <c r="L21" s="175">
        <v>0.13</v>
      </c>
      <c r="M21" s="175">
        <v>0.14000000000000001</v>
      </c>
      <c r="N21" s="120"/>
      <c r="O21" s="121"/>
      <c r="P21" s="120"/>
      <c r="Q21" s="124">
        <v>0.18</v>
      </c>
      <c r="R21" s="124"/>
      <c r="S21" s="124">
        <v>0.12</v>
      </c>
      <c r="T21" s="124"/>
      <c r="U21" s="124">
        <v>0.13</v>
      </c>
      <c r="W21" s="124">
        <v>0.14000000000000001</v>
      </c>
      <c r="X21" s="124">
        <v>0.14000000000000001</v>
      </c>
      <c r="Y21" s="124">
        <v>0.3</v>
      </c>
      <c r="Z21" s="124">
        <v>0.13</v>
      </c>
      <c r="AA21" s="246">
        <v>0.12</v>
      </c>
      <c r="AB21" s="246">
        <v>0.11</v>
      </c>
      <c r="AC21" s="246">
        <v>0.12</v>
      </c>
      <c r="AD21" s="246">
        <v>0.12</v>
      </c>
      <c r="AE21" s="246">
        <v>0.12</v>
      </c>
      <c r="AF21" s="246">
        <v>0.13</v>
      </c>
      <c r="AG21" s="246">
        <v>0.13</v>
      </c>
      <c r="AH21" s="246">
        <v>0.13</v>
      </c>
      <c r="AI21" s="246">
        <v>0.14000000000000001</v>
      </c>
      <c r="AJ21" s="246">
        <v>0.15</v>
      </c>
      <c r="AK21" s="246">
        <v>0.14000000000000001</v>
      </c>
      <c r="AL21" s="246">
        <v>0.15</v>
      </c>
      <c r="AM21" s="246">
        <v>0.14000000000000001</v>
      </c>
      <c r="AN21" s="246">
        <v>0.12</v>
      </c>
      <c r="AO21" s="120"/>
      <c r="AP21" s="121"/>
      <c r="AQ21" s="120"/>
      <c r="AR21" s="246">
        <v>0.18</v>
      </c>
      <c r="AS21" s="246">
        <v>0.12</v>
      </c>
      <c r="AT21" s="246">
        <v>0.13</v>
      </c>
      <c r="AU21" s="246">
        <v>0.14000000000000001</v>
      </c>
      <c r="AV21" s="246">
        <v>0.14000000000000001</v>
      </c>
    </row>
    <row r="22" spans="2:48" s="21" customFormat="1" ht="9.75" customHeight="1">
      <c r="B22" s="125"/>
      <c r="C22" s="126"/>
      <c r="D22" s="126"/>
      <c r="E22" s="126"/>
      <c r="F22" s="126"/>
      <c r="G22" s="126"/>
      <c r="H22" s="126"/>
      <c r="I22" s="126"/>
      <c r="J22" s="126"/>
      <c r="K22" s="126"/>
      <c r="L22" s="126"/>
      <c r="M22" s="126"/>
      <c r="N22" s="115"/>
      <c r="O22" s="116"/>
      <c r="P22" s="115"/>
      <c r="Q22" s="126"/>
      <c r="R22" s="127"/>
      <c r="S22" s="126"/>
      <c r="T22" s="127"/>
      <c r="U22" s="126"/>
      <c r="W22" s="126"/>
      <c r="X22" s="126"/>
      <c r="Y22" s="126"/>
      <c r="Z22" s="126"/>
      <c r="AA22" s="126"/>
      <c r="AB22" s="126"/>
      <c r="AC22" s="126"/>
      <c r="AD22" s="126"/>
      <c r="AE22" s="126"/>
      <c r="AF22" s="126"/>
      <c r="AG22" s="126"/>
      <c r="AH22" s="126"/>
      <c r="AI22" s="126"/>
      <c r="AJ22" s="126"/>
      <c r="AK22" s="126"/>
      <c r="AL22" s="126"/>
      <c r="AM22" s="126"/>
      <c r="AN22" s="126"/>
      <c r="AO22" s="115"/>
      <c r="AP22" s="116"/>
      <c r="AQ22" s="115"/>
      <c r="AR22" s="126"/>
      <c r="AS22" s="126"/>
      <c r="AT22" s="126"/>
      <c r="AU22" s="126"/>
      <c r="AV22" s="126"/>
    </row>
    <row r="23" spans="2:48" ht="3.75" customHeight="1" collapsed="1">
      <c r="B23" s="117"/>
      <c r="C23" s="128"/>
      <c r="D23" s="128"/>
      <c r="E23" s="128"/>
      <c r="F23" s="128"/>
      <c r="G23" s="128"/>
      <c r="H23" s="128"/>
      <c r="I23" s="128"/>
      <c r="J23" s="128"/>
      <c r="K23" s="128"/>
      <c r="L23" s="128"/>
      <c r="M23" s="128"/>
      <c r="N23" s="113"/>
      <c r="O23" s="114"/>
      <c r="P23" s="113"/>
      <c r="Q23" s="128"/>
      <c r="R23" s="109"/>
      <c r="S23" s="128"/>
      <c r="T23" s="109"/>
      <c r="U23" s="128"/>
      <c r="W23" s="128"/>
      <c r="X23" s="128"/>
      <c r="Y23" s="128"/>
      <c r="Z23" s="128"/>
      <c r="AA23" s="128"/>
      <c r="AB23" s="128"/>
      <c r="AC23" s="128"/>
      <c r="AD23" s="128"/>
      <c r="AE23" s="128"/>
      <c r="AF23" s="128"/>
      <c r="AG23" s="128"/>
      <c r="AH23" s="128"/>
      <c r="AI23" s="128"/>
      <c r="AJ23" s="128"/>
      <c r="AK23" s="128"/>
      <c r="AL23" s="128"/>
      <c r="AM23" s="128"/>
      <c r="AN23" s="128"/>
      <c r="AO23" s="113"/>
      <c r="AP23" s="114"/>
      <c r="AQ23" s="113"/>
      <c r="AR23" s="128"/>
      <c r="AS23" s="128"/>
      <c r="AT23" s="128"/>
      <c r="AU23" s="128"/>
      <c r="AV23" s="128"/>
    </row>
    <row r="24" spans="2:48" ht="3.75" customHeight="1">
      <c r="B24" s="117"/>
      <c r="C24" s="128"/>
      <c r="D24" s="128"/>
      <c r="E24" s="128"/>
      <c r="F24" s="128"/>
      <c r="G24" s="128"/>
      <c r="H24" s="128"/>
      <c r="I24" s="128"/>
      <c r="J24" s="128"/>
      <c r="K24" s="128"/>
      <c r="L24" s="128"/>
      <c r="M24" s="128"/>
      <c r="N24" s="113"/>
      <c r="O24" s="114"/>
      <c r="P24" s="113"/>
      <c r="Q24" s="128" t="s">
        <v>140</v>
      </c>
      <c r="R24" s="109"/>
      <c r="S24" s="128" t="s">
        <v>140</v>
      </c>
      <c r="T24" s="109"/>
      <c r="U24" s="128" t="s">
        <v>140</v>
      </c>
      <c r="W24" s="128"/>
      <c r="X24" s="128"/>
      <c r="Y24" s="128"/>
      <c r="Z24" s="128"/>
      <c r="AA24" s="128"/>
      <c r="AB24" s="128"/>
      <c r="AC24" s="128"/>
      <c r="AD24" s="128"/>
      <c r="AE24" s="128"/>
      <c r="AF24" s="128"/>
      <c r="AG24" s="128"/>
      <c r="AH24" s="128"/>
      <c r="AI24" s="128"/>
      <c r="AJ24" s="128"/>
      <c r="AK24" s="128"/>
      <c r="AL24" s="128"/>
      <c r="AM24" s="128"/>
      <c r="AN24" s="128"/>
      <c r="AO24" s="113"/>
      <c r="AP24" s="114"/>
      <c r="AQ24" s="113"/>
      <c r="AR24" s="128" t="s">
        <v>140</v>
      </c>
      <c r="AS24" s="128" t="s">
        <v>140</v>
      </c>
      <c r="AT24" s="128" t="s">
        <v>140</v>
      </c>
      <c r="AU24" s="128" t="s">
        <v>140</v>
      </c>
      <c r="AV24" s="128" t="s">
        <v>140</v>
      </c>
    </row>
    <row r="25" spans="2:48" ht="20.25" customHeight="1">
      <c r="B25" s="117" t="s">
        <v>143</v>
      </c>
      <c r="C25" s="128">
        <v>62.710102628972187</v>
      </c>
      <c r="D25" s="128">
        <v>64.288476546514474</v>
      </c>
      <c r="E25" s="128">
        <v>55.519318129941283</v>
      </c>
      <c r="F25" s="128">
        <v>62.713496568076437</v>
      </c>
      <c r="G25" s="128">
        <v>69.565857508591648</v>
      </c>
      <c r="H25" s="128">
        <v>70.094380977701405</v>
      </c>
      <c r="I25" s="128">
        <v>68.897674360647557</v>
      </c>
      <c r="J25" s="128">
        <v>75.286854938892418</v>
      </c>
      <c r="K25" s="128">
        <v>74.060590318482824</v>
      </c>
      <c r="L25" s="128">
        <v>69.405637364224532</v>
      </c>
      <c r="M25" s="128">
        <v>58.544675911289666</v>
      </c>
      <c r="N25" s="107"/>
      <c r="O25" s="108"/>
      <c r="P25" s="107"/>
      <c r="Q25" s="123">
        <v>245.23139387350437</v>
      </c>
      <c r="R25" s="109"/>
      <c r="S25" s="123">
        <v>283.84476778583303</v>
      </c>
      <c r="T25" s="109"/>
      <c r="U25" s="123">
        <v>277.34218946288945</v>
      </c>
      <c r="W25" s="128">
        <v>62.710529993672061</v>
      </c>
      <c r="X25" s="128">
        <v>64.288477715454505</v>
      </c>
      <c r="Y25" s="128">
        <v>55.519318129941439</v>
      </c>
      <c r="Z25" s="128">
        <v>57.879496740345452</v>
      </c>
      <c r="AA25" s="128">
        <v>69.565857508591634</v>
      </c>
      <c r="AB25" s="128">
        <v>65.058361789016629</v>
      </c>
      <c r="AC25" s="128">
        <v>68.897674360647571</v>
      </c>
      <c r="AD25" s="128">
        <v>72.679524557442477</v>
      </c>
      <c r="AE25" s="128">
        <v>76.353759118482841</v>
      </c>
      <c r="AF25" s="128">
        <v>64.880066794224561</v>
      </c>
      <c r="AG25" s="128">
        <v>60.544675911289723</v>
      </c>
      <c r="AH25" s="128">
        <v>53.023158747313467</v>
      </c>
      <c r="AI25" s="128">
        <v>44.386763049978896</v>
      </c>
      <c r="AJ25" s="128">
        <v>43.179629129386427</v>
      </c>
      <c r="AK25" s="128">
        <v>48.694142254860722</v>
      </c>
      <c r="AL25" s="128">
        <v>37.157180100294823</v>
      </c>
      <c r="AM25" s="128">
        <v>46.4656404891292</v>
      </c>
      <c r="AN25" s="128">
        <v>50.91130261798471</v>
      </c>
      <c r="AO25" s="107"/>
      <c r="AP25" s="108"/>
      <c r="AQ25" s="107"/>
      <c r="AR25" s="123">
        <v>240.39782257941346</v>
      </c>
      <c r="AS25" s="123">
        <v>276.20141821569825</v>
      </c>
      <c r="AT25" s="123">
        <v>254.80166057131058</v>
      </c>
      <c r="AU25" s="123">
        <v>173.41771453452085</v>
      </c>
      <c r="AV25" s="123">
        <v>183.22826546226946</v>
      </c>
    </row>
    <row r="26" spans="2:48" s="21" customFormat="1" ht="20.25" customHeight="1">
      <c r="B26" s="118" t="s">
        <v>144</v>
      </c>
      <c r="C26" s="175">
        <v>0.17</v>
      </c>
      <c r="D26" s="175">
        <v>0.18</v>
      </c>
      <c r="E26" s="175">
        <v>0.16</v>
      </c>
      <c r="F26" s="175">
        <v>0.16</v>
      </c>
      <c r="G26" s="175">
        <v>0.18</v>
      </c>
      <c r="H26" s="175">
        <v>0.17</v>
      </c>
      <c r="I26" s="175">
        <v>0.18</v>
      </c>
      <c r="J26" s="175">
        <v>0.19</v>
      </c>
      <c r="K26" s="175">
        <v>0.18</v>
      </c>
      <c r="L26" s="175">
        <v>0.18</v>
      </c>
      <c r="M26" s="175">
        <v>0.16</v>
      </c>
      <c r="N26" s="120"/>
      <c r="O26" s="121"/>
      <c r="P26" s="120"/>
      <c r="Q26" s="124">
        <v>0.17</v>
      </c>
      <c r="R26" s="124"/>
      <c r="S26" s="124">
        <v>0.18</v>
      </c>
      <c r="T26" s="124"/>
      <c r="U26" s="124">
        <v>0.18</v>
      </c>
      <c r="W26" s="124">
        <v>0.17</v>
      </c>
      <c r="X26" s="124">
        <v>0.18</v>
      </c>
      <c r="Y26" s="124">
        <v>0.16</v>
      </c>
      <c r="Z26" s="124">
        <v>0.15</v>
      </c>
      <c r="AA26" s="246">
        <v>0.18</v>
      </c>
      <c r="AB26" s="246">
        <v>0.16</v>
      </c>
      <c r="AC26" s="246">
        <v>0.18</v>
      </c>
      <c r="AD26" s="246">
        <v>0.18</v>
      </c>
      <c r="AE26" s="246">
        <v>0.19</v>
      </c>
      <c r="AF26" s="246">
        <v>0.17</v>
      </c>
      <c r="AG26" s="246">
        <v>0.16</v>
      </c>
      <c r="AH26" s="246">
        <v>0.13</v>
      </c>
      <c r="AI26" s="246">
        <v>0.12</v>
      </c>
      <c r="AJ26" s="246">
        <v>0.14000000000000001</v>
      </c>
      <c r="AK26" s="246">
        <v>0.16</v>
      </c>
      <c r="AL26" s="246">
        <v>0.12</v>
      </c>
      <c r="AM26" s="246">
        <v>0.15</v>
      </c>
      <c r="AN26" s="246">
        <v>0.17</v>
      </c>
      <c r="AO26" s="120"/>
      <c r="AP26" s="121"/>
      <c r="AQ26" s="120"/>
      <c r="AR26" s="246">
        <v>0.17</v>
      </c>
      <c r="AS26" s="246">
        <v>0.17</v>
      </c>
      <c r="AT26" s="246">
        <v>0.16</v>
      </c>
      <c r="AU26" s="246">
        <v>0.13</v>
      </c>
      <c r="AV26" s="246">
        <v>0.15</v>
      </c>
    </row>
    <row r="27" spans="2:48" ht="3.75" customHeight="1">
      <c r="B27" s="117"/>
      <c r="C27" s="128"/>
      <c r="D27" s="128"/>
      <c r="E27" s="128"/>
      <c r="F27" s="128"/>
      <c r="G27" s="128"/>
      <c r="H27" s="128"/>
      <c r="I27" s="128"/>
      <c r="J27" s="128"/>
      <c r="K27" s="128"/>
      <c r="L27" s="128"/>
      <c r="M27" s="128"/>
      <c r="N27" s="113"/>
      <c r="O27" s="114"/>
      <c r="P27" s="113"/>
      <c r="Q27" s="128"/>
      <c r="R27" s="109"/>
      <c r="S27" s="128"/>
      <c r="T27" s="109"/>
      <c r="U27" s="128"/>
      <c r="W27" s="128"/>
      <c r="X27" s="128"/>
      <c r="Y27" s="128"/>
      <c r="Z27" s="128"/>
      <c r="AA27" s="128"/>
      <c r="AB27" s="128"/>
      <c r="AC27" s="128"/>
      <c r="AD27" s="128"/>
      <c r="AE27" s="128"/>
      <c r="AF27" s="128"/>
      <c r="AG27" s="128"/>
      <c r="AH27" s="128"/>
      <c r="AI27" s="128"/>
      <c r="AJ27" s="128"/>
      <c r="AK27" s="128"/>
      <c r="AL27" s="128"/>
      <c r="AM27" s="128"/>
      <c r="AN27" s="128"/>
      <c r="AO27" s="113"/>
      <c r="AP27" s="114"/>
      <c r="AQ27" s="113"/>
      <c r="AR27" s="128"/>
      <c r="AS27" s="128"/>
      <c r="AT27" s="128"/>
      <c r="AU27" s="128"/>
      <c r="AV27" s="128"/>
    </row>
    <row r="28" spans="2:48" s="21" customFormat="1" ht="6" customHeight="1">
      <c r="B28" s="125"/>
      <c r="C28" s="126"/>
      <c r="D28" s="126"/>
      <c r="E28" s="126"/>
      <c r="F28" s="126"/>
      <c r="G28" s="126"/>
      <c r="H28" s="126"/>
      <c r="I28" s="126"/>
      <c r="J28" s="126"/>
      <c r="K28" s="126"/>
      <c r="L28" s="126"/>
      <c r="M28" s="126"/>
      <c r="N28" s="115"/>
      <c r="O28" s="116"/>
      <c r="P28" s="115"/>
      <c r="Q28" s="126"/>
      <c r="R28" s="127"/>
      <c r="S28" s="126"/>
      <c r="T28" s="127"/>
      <c r="U28" s="126"/>
      <c r="W28" s="126"/>
      <c r="X28" s="126"/>
      <c r="Y28" s="126"/>
      <c r="Z28" s="126"/>
      <c r="AA28" s="126"/>
      <c r="AB28" s="126"/>
      <c r="AC28" s="126"/>
      <c r="AD28" s="126"/>
      <c r="AE28" s="126"/>
      <c r="AF28" s="126"/>
      <c r="AG28" s="126"/>
      <c r="AH28" s="126"/>
      <c r="AI28" s="126"/>
      <c r="AJ28" s="126"/>
      <c r="AK28" s="126"/>
      <c r="AL28" s="126"/>
      <c r="AM28" s="126"/>
      <c r="AN28" s="126"/>
      <c r="AO28" s="115"/>
      <c r="AP28" s="116"/>
      <c r="AQ28" s="115"/>
      <c r="AR28" s="126"/>
      <c r="AS28" s="126"/>
      <c r="AT28" s="126"/>
      <c r="AU28" s="126"/>
      <c r="AV28" s="126"/>
    </row>
    <row r="29" spans="2:48" ht="3.75" customHeight="1">
      <c r="B29" s="117"/>
      <c r="C29" s="128"/>
      <c r="D29" s="128"/>
      <c r="E29" s="128"/>
      <c r="F29" s="128"/>
      <c r="G29" s="128"/>
      <c r="H29" s="128"/>
      <c r="I29" s="128"/>
      <c r="J29" s="128"/>
      <c r="K29" s="128"/>
      <c r="L29" s="128"/>
      <c r="M29" s="128"/>
      <c r="N29" s="113"/>
      <c r="O29" s="114"/>
      <c r="P29" s="113"/>
      <c r="Q29" s="128"/>
      <c r="R29" s="109"/>
      <c r="S29" s="128"/>
      <c r="T29" s="109"/>
      <c r="U29" s="128"/>
      <c r="W29" s="128"/>
      <c r="X29" s="128"/>
      <c r="Y29" s="128"/>
      <c r="Z29" s="128"/>
      <c r="AA29" s="128"/>
      <c r="AB29" s="128"/>
      <c r="AC29" s="128"/>
      <c r="AD29" s="128"/>
      <c r="AE29" s="128"/>
      <c r="AF29" s="128"/>
      <c r="AG29" s="128"/>
      <c r="AH29" s="128"/>
      <c r="AI29" s="128"/>
      <c r="AJ29" s="128"/>
      <c r="AK29" s="128"/>
      <c r="AL29" s="128"/>
      <c r="AM29" s="128"/>
      <c r="AN29" s="128"/>
      <c r="AO29" s="113"/>
      <c r="AP29" s="114"/>
      <c r="AQ29" s="113"/>
      <c r="AR29" s="128"/>
      <c r="AS29" s="128"/>
      <c r="AT29" s="128"/>
      <c r="AU29" s="128"/>
      <c r="AV29" s="128"/>
    </row>
    <row r="30" spans="2:48" ht="20.25" customHeight="1">
      <c r="B30" s="117" t="s">
        <v>145</v>
      </c>
      <c r="C30"/>
      <c r="D30"/>
      <c r="E30"/>
      <c r="F30"/>
      <c r="G30"/>
      <c r="H30"/>
      <c r="I30"/>
      <c r="J30"/>
      <c r="K30"/>
      <c r="L30"/>
      <c r="M30"/>
      <c r="N30" s="113"/>
      <c r="O30" s="114"/>
      <c r="P30" s="113"/>
      <c r="Q30" s="128">
        <v>346.81054694621247</v>
      </c>
      <c r="R30" s="109"/>
      <c r="S30" s="128">
        <v>351.58507668906157</v>
      </c>
      <c r="T30" s="109"/>
      <c r="U30" s="128">
        <v>365.47205722717092</v>
      </c>
      <c r="AO30" s="113"/>
      <c r="AP30" s="114"/>
      <c r="AQ30" s="113"/>
      <c r="AR30" s="128">
        <v>341.97654694621247</v>
      </c>
      <c r="AS30" s="128">
        <v>343.94172711892679</v>
      </c>
      <c r="AT30" s="128">
        <v>369.20716686428358</v>
      </c>
      <c r="AU30" s="128">
        <v>355.53518516017152</v>
      </c>
      <c r="AV30" s="128">
        <v>373.17350280449358</v>
      </c>
    </row>
    <row r="31" spans="2:48" ht="3.75" customHeight="1">
      <c r="B31" s="117"/>
      <c r="C31"/>
      <c r="D31"/>
      <c r="E31"/>
      <c r="F31"/>
      <c r="G31"/>
      <c r="H31"/>
      <c r="I31"/>
      <c r="J31"/>
      <c r="K31"/>
      <c r="L31"/>
      <c r="M31"/>
      <c r="N31" s="128"/>
      <c r="O31" s="129"/>
      <c r="P31" s="128"/>
      <c r="Q31" s="128"/>
      <c r="R31" s="109"/>
      <c r="S31" s="128"/>
      <c r="T31" s="109"/>
      <c r="U31" s="128"/>
      <c r="AO31" s="128"/>
      <c r="AP31" s="129"/>
      <c r="AQ31" s="128"/>
      <c r="AR31" s="128"/>
      <c r="AS31" s="128"/>
      <c r="AT31" s="128"/>
      <c r="AU31" s="128"/>
      <c r="AV31" s="128"/>
    </row>
    <row r="32" spans="2:48" s="21" customFormat="1" ht="20.25" customHeight="1">
      <c r="B32" s="118" t="s">
        <v>146</v>
      </c>
      <c r="C32" s="130"/>
      <c r="D32" s="130"/>
      <c r="E32" s="130"/>
      <c r="F32" s="130"/>
      <c r="G32" s="130"/>
      <c r="H32" s="130"/>
      <c r="I32" s="130"/>
      <c r="J32" s="130"/>
      <c r="K32" s="130"/>
      <c r="L32" s="130"/>
      <c r="M32" s="130"/>
      <c r="N32" s="120"/>
      <c r="O32" s="121"/>
      <c r="P32" s="120"/>
      <c r="Q32" s="124">
        <v>0.24</v>
      </c>
      <c r="R32" s="124"/>
      <c r="S32" s="124">
        <v>0.22</v>
      </c>
      <c r="T32" s="124"/>
      <c r="U32" s="124">
        <v>0.23</v>
      </c>
      <c r="W32" s="130"/>
      <c r="X32" s="130"/>
      <c r="Y32" s="130"/>
      <c r="Z32" s="130"/>
      <c r="AA32" s="130"/>
      <c r="AB32" s="130"/>
      <c r="AC32" s="130"/>
      <c r="AD32" s="130"/>
      <c r="AE32" s="130"/>
      <c r="AF32" s="130"/>
      <c r="AG32" s="130"/>
      <c r="AH32" s="130"/>
      <c r="AI32" s="130"/>
      <c r="AJ32" s="130"/>
      <c r="AK32" s="130"/>
      <c r="AL32" s="130"/>
      <c r="AM32" s="130"/>
      <c r="AN32" s="130"/>
      <c r="AO32" s="120"/>
      <c r="AP32" s="121"/>
      <c r="AQ32" s="120"/>
      <c r="AR32" s="246">
        <v>0.24</v>
      </c>
      <c r="AS32" s="246">
        <v>0.22</v>
      </c>
      <c r="AT32" s="246">
        <v>0.24</v>
      </c>
      <c r="AU32" s="246">
        <v>0.28000000000000003</v>
      </c>
      <c r="AV32" s="246">
        <v>0.31</v>
      </c>
    </row>
    <row r="33" spans="1:21" ht="16.2">
      <c r="A33" s="19"/>
      <c r="B33" s="19"/>
      <c r="C33" s="22"/>
      <c r="D33" s="22"/>
      <c r="E33" s="22"/>
      <c r="F33" s="22"/>
      <c r="G33" s="22"/>
      <c r="H33" s="22" t="s">
        <v>140</v>
      </c>
      <c r="I33" s="22" t="s">
        <v>140</v>
      </c>
      <c r="J33" s="22" t="s">
        <v>140</v>
      </c>
      <c r="K33" s="22" t="s">
        <v>140</v>
      </c>
      <c r="L33" s="22" t="s">
        <v>140</v>
      </c>
      <c r="M33" s="22" t="s">
        <v>140</v>
      </c>
      <c r="N33" s="23"/>
      <c r="O33" s="23"/>
      <c r="P33" s="23"/>
      <c r="Q33" s="23"/>
      <c r="R33" s="20"/>
      <c r="S33" s="23"/>
      <c r="T33" s="20"/>
      <c r="U33" s="23"/>
    </row>
    <row r="34" spans="1:21"/>
    <row r="35" spans="1:21">
      <c r="B35" s="8" t="s">
        <v>264</v>
      </c>
    </row>
    <row r="36" spans="1:21">
      <c r="B36" s="8" t="s">
        <v>220</v>
      </c>
    </row>
    <row r="37" spans="1:21">
      <c r="B37" s="8" t="s">
        <v>326</v>
      </c>
    </row>
    <row r="38" spans="1:21">
      <c r="B38" s="8" t="s">
        <v>222</v>
      </c>
    </row>
    <row r="39" spans="1:21">
      <c r="B39" s="8" t="s">
        <v>221</v>
      </c>
    </row>
    <row r="40" spans="1:21"/>
    <row r="41" spans="1:21"/>
  </sheetData>
  <mergeCells count="2">
    <mergeCell ref="C5:M5"/>
    <mergeCell ref="Q5:U5"/>
  </mergeCells>
  <hyperlinks>
    <hyperlink ref="AX3" location="Contents!A1" display="Back"/>
  </hyperlinks>
  <pageMargins left="0.25" right="0.25" top="0.75" bottom="0.75" header="0.3" footer="0.3"/>
  <pageSetup scale="4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9"/>
  <sheetViews>
    <sheetView showGridLines="0" zoomScale="80" zoomScaleNormal="80" workbookViewId="0"/>
  </sheetViews>
  <sheetFormatPr defaultColWidth="0" defaultRowHeight="14.7" zeroHeight="1"/>
  <cols>
    <col min="1" max="1" width="8.44140625" style="8" customWidth="1"/>
    <col min="2" max="2" width="11.44140625" style="8" customWidth="1"/>
    <col min="3" max="3" width="67.44140625" style="8" customWidth="1"/>
    <col min="4" max="7" width="12.44140625" style="8" customWidth="1"/>
    <col min="8" max="9" width="8.44140625" style="8" customWidth="1"/>
    <col min="10" max="10" width="8.44140625" style="8" hidden="1" customWidth="1"/>
    <col min="11" max="11" width="14.44140625" style="8" hidden="1" customWidth="1"/>
    <col min="12" max="16384" width="8.44140625" style="8" hidden="1"/>
  </cols>
  <sheetData>
    <row r="1" spans="1:11">
      <c r="A1" s="153"/>
    </row>
    <row r="2" spans="1:11"/>
    <row r="3" spans="1:11" ht="19.8">
      <c r="B3" s="11" t="s">
        <v>196</v>
      </c>
      <c r="C3" s="15"/>
      <c r="D3" s="15"/>
      <c r="E3" s="15"/>
      <c r="F3" s="15"/>
      <c r="G3" s="15"/>
      <c r="I3" s="179" t="s">
        <v>160</v>
      </c>
    </row>
    <row r="4" spans="1:11" ht="19.8">
      <c r="B4" s="16"/>
      <c r="C4" s="16"/>
      <c r="D4" s="184" t="s">
        <v>229</v>
      </c>
      <c r="E4" s="225">
        <v>2018</v>
      </c>
      <c r="F4" s="225">
        <v>2019</v>
      </c>
      <c r="G4" s="225">
        <v>2020</v>
      </c>
    </row>
    <row r="5" spans="1:11" ht="19.8">
      <c r="B5" s="17" t="s">
        <v>230</v>
      </c>
      <c r="C5" s="16"/>
      <c r="D5" s="16"/>
    </row>
    <row r="6" spans="1:11" ht="19.8">
      <c r="B6" s="16"/>
      <c r="C6" s="13" t="s">
        <v>197</v>
      </c>
      <c r="D6" s="162">
        <v>0.32</v>
      </c>
      <c r="E6" s="162">
        <v>0.36</v>
      </c>
      <c r="F6" s="162">
        <v>0.35</v>
      </c>
      <c r="G6" s="162">
        <v>0.34</v>
      </c>
      <c r="J6" s="144"/>
      <c r="K6" s="144"/>
    </row>
    <row r="7" spans="1:11" ht="19.8">
      <c r="B7" s="16"/>
      <c r="C7" s="13" t="s">
        <v>198</v>
      </c>
      <c r="D7" s="162">
        <v>0.56999999999999995</v>
      </c>
      <c r="E7" s="162">
        <v>0.61</v>
      </c>
      <c r="F7" s="162">
        <v>0.6</v>
      </c>
      <c r="G7" s="162">
        <v>0.6</v>
      </c>
      <c r="J7" s="144"/>
      <c r="K7" s="144"/>
    </row>
    <row r="8" spans="1:11" ht="19.8">
      <c r="B8" s="16"/>
      <c r="C8" s="13" t="s">
        <v>199</v>
      </c>
      <c r="D8" s="162">
        <v>0.7</v>
      </c>
      <c r="E8" s="162">
        <v>0.73</v>
      </c>
      <c r="F8" s="162">
        <v>0.72</v>
      </c>
      <c r="G8" s="162">
        <v>0.72</v>
      </c>
      <c r="J8" s="144"/>
      <c r="K8" s="144"/>
    </row>
    <row r="9" spans="1:11" ht="19.8">
      <c r="B9" s="16"/>
      <c r="C9" s="13"/>
      <c r="D9" s="13"/>
      <c r="E9" s="162"/>
      <c r="F9" s="162"/>
      <c r="G9" s="162"/>
      <c r="J9" s="144"/>
      <c r="K9" s="144"/>
    </row>
    <row r="10" spans="1:11" ht="19.8">
      <c r="B10" s="17" t="s">
        <v>231</v>
      </c>
      <c r="C10" s="16"/>
      <c r="D10" s="16"/>
    </row>
    <row r="11" spans="1:11" ht="19.8">
      <c r="B11" s="16"/>
      <c r="C11" s="13" t="s">
        <v>203</v>
      </c>
      <c r="D11" s="162">
        <v>0.89</v>
      </c>
      <c r="E11" s="162">
        <v>0.85</v>
      </c>
      <c r="F11" s="162">
        <f>1286.678/1562.33</f>
        <v>0.82356352371137986</v>
      </c>
      <c r="G11" s="162">
        <v>0.82</v>
      </c>
      <c r="J11" s="144"/>
      <c r="K11" s="144"/>
    </row>
    <row r="12" spans="1:11" ht="19.8">
      <c r="B12" s="16"/>
      <c r="C12" s="13" t="s">
        <v>204</v>
      </c>
      <c r="D12" s="162">
        <v>0.11</v>
      </c>
      <c r="E12" s="162">
        <v>0.15</v>
      </c>
      <c r="F12" s="162">
        <v>0.18</v>
      </c>
      <c r="G12" s="162">
        <v>0.18</v>
      </c>
      <c r="J12" s="144"/>
      <c r="K12" s="144"/>
    </row>
    <row r="13" spans="1:11" ht="19.8">
      <c r="B13" s="16"/>
      <c r="C13" s="13"/>
      <c r="D13" s="13"/>
      <c r="E13" s="162"/>
      <c r="F13" s="162"/>
      <c r="G13" s="162"/>
      <c r="J13" s="144"/>
      <c r="K13" s="144"/>
    </row>
    <row r="14" spans="1:11" ht="19.8">
      <c r="B14" s="17" t="s">
        <v>202</v>
      </c>
      <c r="C14" s="16"/>
      <c r="D14" s="16"/>
      <c r="J14" s="144"/>
      <c r="K14" s="144"/>
    </row>
    <row r="15" spans="1:11" ht="19.8">
      <c r="B15" s="16"/>
      <c r="D15" s="17"/>
      <c r="E15" s="17"/>
      <c r="F15" s="17"/>
      <c r="G15" s="17"/>
      <c r="H15" s="17"/>
      <c r="J15" s="144"/>
      <c r="K15" s="144"/>
    </row>
    <row r="16" spans="1:11" ht="19.8">
      <c r="B16" s="16"/>
      <c r="C16" s="13" t="s">
        <v>200</v>
      </c>
      <c r="D16" s="7">
        <v>6</v>
      </c>
      <c r="E16" s="7">
        <v>10</v>
      </c>
      <c r="F16" s="7">
        <v>8</v>
      </c>
      <c r="G16" s="7">
        <v>6</v>
      </c>
      <c r="H16" s="7"/>
      <c r="J16" s="144"/>
      <c r="K16" s="144"/>
    </row>
    <row r="17" spans="2:11" ht="19.8">
      <c r="B17" s="16"/>
      <c r="C17" s="13" t="s">
        <v>201</v>
      </c>
      <c r="D17" s="7">
        <v>197</v>
      </c>
      <c r="E17" s="7">
        <v>259</v>
      </c>
      <c r="F17" s="7">
        <v>258</v>
      </c>
      <c r="G17" s="7">
        <v>228</v>
      </c>
      <c r="H17" s="7"/>
      <c r="J17" s="144"/>
      <c r="K17" s="144"/>
    </row>
    <row r="18" spans="2:11" ht="19.8">
      <c r="B18" s="16"/>
      <c r="C18" s="13"/>
      <c r="D18" s="13"/>
      <c r="E18" s="7"/>
      <c r="F18" s="7"/>
      <c r="G18" s="7"/>
      <c r="H18" s="7"/>
      <c r="J18" s="144"/>
      <c r="K18" s="144"/>
    </row>
    <row r="19" spans="2:11"/>
  </sheetData>
  <hyperlinks>
    <hyperlink ref="I3" location="Contents!A1" display="Back"/>
  </hyperlinks>
  <pageMargins left="0.25" right="0.25" top="0.75" bottom="0.75" header="0.3" footer="0.3"/>
  <pageSetup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9"/>
  <sheetViews>
    <sheetView showGridLines="0" zoomScale="80" zoomScaleNormal="80" workbookViewId="0">
      <selection activeCell="A6" sqref="A6"/>
    </sheetView>
  </sheetViews>
  <sheetFormatPr defaultColWidth="0" defaultRowHeight="14.7" zeroHeight="1"/>
  <cols>
    <col min="1" max="1" width="5.44140625" style="8" customWidth="1"/>
    <col min="2" max="2" width="43" style="8" bestFit="1" customWidth="1"/>
    <col min="3" max="7" width="24" style="8" customWidth="1"/>
    <col min="8" max="8" width="6.44140625" style="8" customWidth="1"/>
    <col min="9" max="9" width="18" style="8" customWidth="1"/>
    <col min="10" max="16384" width="34" style="8" hidden="1"/>
  </cols>
  <sheetData>
    <row r="1" spans="1:9">
      <c r="A1" s="153"/>
    </row>
    <row r="2" spans="1:9" ht="17.7" thickBot="1">
      <c r="I2" s="179" t="s">
        <v>160</v>
      </c>
    </row>
    <row r="3" spans="1:9" ht="63" customHeight="1" thickBot="1">
      <c r="B3" s="171"/>
      <c r="C3" s="163" t="s">
        <v>205</v>
      </c>
      <c r="D3" s="163" t="s">
        <v>206</v>
      </c>
      <c r="E3" s="163" t="s">
        <v>207</v>
      </c>
      <c r="F3" s="163">
        <v>2019</v>
      </c>
      <c r="G3" s="163">
        <v>2020</v>
      </c>
    </row>
    <row r="4" spans="1:9" ht="22.2" thickTop="1" thickBot="1">
      <c r="B4" s="164" t="s">
        <v>208</v>
      </c>
      <c r="C4" s="165">
        <v>21996</v>
      </c>
      <c r="D4" s="165">
        <v>22047</v>
      </c>
      <c r="E4" s="165">
        <v>20772</v>
      </c>
      <c r="F4" s="165">
        <v>22766</v>
      </c>
      <c r="G4" s="165">
        <v>18936</v>
      </c>
      <c r="I4" s="240"/>
    </row>
    <row r="5" spans="1:9" ht="21.9" thickBot="1">
      <c r="B5" s="166" t="s">
        <v>209</v>
      </c>
      <c r="C5" s="167">
        <v>1456</v>
      </c>
      <c r="D5" s="167">
        <v>1586</v>
      </c>
      <c r="E5" s="167">
        <v>1520</v>
      </c>
      <c r="F5" s="167">
        <v>1562.3</v>
      </c>
      <c r="G5" s="167">
        <v>1292.5617081650009</v>
      </c>
      <c r="I5" s="242"/>
    </row>
    <row r="6" spans="1:9" ht="21.9" thickBot="1">
      <c r="B6" s="168" t="s">
        <v>210</v>
      </c>
      <c r="C6" s="169">
        <v>66</v>
      </c>
      <c r="D6" s="169">
        <v>72</v>
      </c>
      <c r="E6" s="169">
        <v>73</v>
      </c>
      <c r="F6" s="169">
        <v>69</v>
      </c>
      <c r="G6" s="169">
        <v>68.260000000000005</v>
      </c>
      <c r="I6" s="241"/>
    </row>
    <row r="7" spans="1:9" ht="26.4" thickBot="1">
      <c r="B7" s="166" t="s">
        <v>211</v>
      </c>
      <c r="C7" s="172"/>
      <c r="D7" s="170">
        <v>0.09</v>
      </c>
      <c r="E7" s="170">
        <v>0.11</v>
      </c>
      <c r="F7" s="170">
        <f>+F6/E6-1</f>
        <v>-5.4794520547945202E-2</v>
      </c>
      <c r="G7" s="170">
        <f>+G6/F6-1</f>
        <v>-1.0724637681159388E-2</v>
      </c>
    </row>
    <row r="8" spans="1:9"/>
    <row r="9" spans="1:9"/>
  </sheetData>
  <hyperlinks>
    <hyperlink ref="I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10. Savings</vt:lpstr>
      <vt:lpstr>11. EquitySecurities</vt:lpstr>
      <vt:lpstr>12. OutstandingDebtTax</vt:lpstr>
      <vt:lpstr>'1. Disclaimer'!Print_Area</vt:lpstr>
      <vt:lpstr>'10. Savings'!Print_Area</vt:lpstr>
      <vt:lpstr>'11. EquitySecurities'!Print_Area</vt:lpstr>
      <vt:lpstr>'12.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2021-03-15T18:06:09Z</cp:lastPrinted>
  <dcterms:created xsi:type="dcterms:W3CDTF">2010-03-25T07:06:02Z</dcterms:created>
  <dcterms:modified xsi:type="dcterms:W3CDTF">2021-08-09T01:16:43Z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